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2" activeTab="0"/>
  </bookViews>
  <sheets>
    <sheet name="Foglio1" sheetId="1" r:id="rId1"/>
  </sheets>
  <definedNames>
    <definedName name="_xlnm._FilterDatabase" localSheetId="0" hidden="1">'Foglio1'!$A$2:$W$431</definedName>
    <definedName name="_xlnm.Print_Area" localSheetId="0">'Foglio1'!$A:$S</definedName>
    <definedName name="_xlnm.Print_Titles" localSheetId="0">'Foglio1'!$2:$2</definedName>
  </definedNames>
  <calcPr fullCalcOnLoad="1"/>
</workbook>
</file>

<file path=xl/comments1.xml><?xml version="1.0" encoding="utf-8"?>
<comments xmlns="http://schemas.openxmlformats.org/spreadsheetml/2006/main">
  <authors>
    <author>segr04</author>
  </authors>
  <commentList>
    <comment ref="D331" authorId="0">
      <text>
        <r>
          <rPr>
            <b/>
            <sz val="9"/>
            <rFont val="Tahoma"/>
            <family val="2"/>
          </rPr>
          <t>segr04:</t>
        </r>
        <r>
          <rPr>
            <sz val="9"/>
            <rFont val="Tahoma"/>
            <family val="2"/>
          </rPr>
          <t xml:space="preserve">
annullare CIG Anac se no penali</t>
        </r>
      </text>
    </comment>
  </commentList>
</comments>
</file>

<file path=xl/sharedStrings.xml><?xml version="1.0" encoding="utf-8"?>
<sst xmlns="http://schemas.openxmlformats.org/spreadsheetml/2006/main" count="3501" uniqueCount="1407">
  <si>
    <t>Contratto</t>
  </si>
  <si>
    <t>Iva %</t>
  </si>
  <si>
    <t>Tipo procedura</t>
  </si>
  <si>
    <t>Data scadenza offerte</t>
  </si>
  <si>
    <t>affidamento diretto</t>
  </si>
  <si>
    <t>Data inizio gara</t>
  </si>
  <si>
    <t>B&amp;B Service Società Coop.</t>
  </si>
  <si>
    <t>CIG Avcp</t>
  </si>
  <si>
    <t>Z9715E4254</t>
  </si>
  <si>
    <t>ZB316076C8</t>
  </si>
  <si>
    <t>Z47161CB4F</t>
  </si>
  <si>
    <t>Z18165799E</t>
  </si>
  <si>
    <t>Z301664529</t>
  </si>
  <si>
    <t>Z37166BBB9</t>
  </si>
  <si>
    <t>Z0F1671FBC</t>
  </si>
  <si>
    <t xml:space="preserve">uscita didattica: educazione ambientale classi seconde primaria ottobre 2015 </t>
  </si>
  <si>
    <t>Rimozione rifiuti solidi urbani 2015/16</t>
  </si>
  <si>
    <t xml:space="preserve">SERVIZIO DI ASSISTENZA EDUCATIVA ALUNNI DVA 2015/16 </t>
  </si>
  <si>
    <t>Italia Nostra onlus</t>
  </si>
  <si>
    <t>procedura aperta</t>
  </si>
  <si>
    <t>Viaggio d'istruzione Scuola Natura - Scuola Primaria - classi quarte - pullman</t>
  </si>
  <si>
    <t>-----</t>
  </si>
  <si>
    <t>Autoservizi Voulaz srl</t>
  </si>
  <si>
    <t>00833710155</t>
  </si>
  <si>
    <t xml:space="preserve">n. 2 esperti ORIENTAMENTO NELLE CLASSI SECONDE E TERZE NELLA SCUOLA SECONDARIA DI PRIMO GRADO 2015/16 </t>
  </si>
  <si>
    <t>01494430463</t>
  </si>
  <si>
    <t>777-776</t>
  </si>
  <si>
    <t>ZB0148ECFE</t>
  </si>
  <si>
    <t>cottimo fiduciario</t>
  </si>
  <si>
    <t>AIG Europe Limited R.G. per l'Italia</t>
  </si>
  <si>
    <t>08037550962</t>
  </si>
  <si>
    <t>ZB31695396</t>
  </si>
  <si>
    <t>Uscita didattica - Scuola Media - classi 2C e 2F - 5/11/2015 - Gerola Alta (So)</t>
  </si>
  <si>
    <t>02351610965</t>
  </si>
  <si>
    <t>Z4416AE513</t>
  </si>
  <si>
    <t>Uscita didattica - Scuola Media - classi 2C e 2F - 5/11/2015 - EcoMuseo della Valgerola</t>
  </si>
  <si>
    <t>91012800149</t>
  </si>
  <si>
    <t>ZC516AE391</t>
  </si>
  <si>
    <t>USCITA DIDATTICA - Scuola Primaria - classi 5 ABCD - 27/10/2015 - mostra Expo Milano 2015 - Rho (Mi)</t>
  </si>
  <si>
    <t>Four Seasons Natura e Cultura by Gaia 900 srl</t>
  </si>
  <si>
    <t>06812791009</t>
  </si>
  <si>
    <t>ZEE16B5E64</t>
  </si>
  <si>
    <t xml:space="preserve">Autoservizi viaggio d'istruzione Scuola Natura - Scuola Primaria - Classi 5E e 5F dal 2 al 7 novembre 2015 </t>
  </si>
  <si>
    <t>Autoservizi Cervi Attilio srl</t>
  </si>
  <si>
    <t>10710630152</t>
  </si>
  <si>
    <t>Z7416CA652</t>
  </si>
  <si>
    <t>Katia Tours sas</t>
  </si>
  <si>
    <t>07134040158</t>
  </si>
  <si>
    <t xml:space="preserve">Autoservizi uscita didattica - Colorni - Classi 3D, 3E e 3G - 17/11/2015 - Crespi d'Adda (BG) </t>
  </si>
  <si>
    <t>Z1616CE635</t>
  </si>
  <si>
    <t>02808360164</t>
  </si>
  <si>
    <t xml:space="preserve">Guide per uscita didattica - Colorni - Classi 3D, 3E e 3G - 17/11/2015 - Crespi d'Adda (BG) </t>
  </si>
  <si>
    <t>Associazione Culturale Villaggio Crespi</t>
  </si>
  <si>
    <t>ZA516CD5D8</t>
  </si>
  <si>
    <t>ZC916CDE91</t>
  </si>
  <si>
    <t xml:space="preserve">Guide per uscita didattica - Colorni - Classi 3A-B-C-F - 24/11/2015 - Crespi d'Adda (BG) </t>
  </si>
  <si>
    <t xml:space="preserve">Autoservizi uscita didattica - Colorni - Classi 3A-B-C-F - 24/11/2015 - Crespi d'Adda (BG) </t>
  </si>
  <si>
    <t>Bergamasco Enrica e Ippolito Luisa</t>
  </si>
  <si>
    <t>BRGNRC64H46L219S e PPLLSU70B53F205N</t>
  </si>
  <si>
    <t xml:space="preserve">Autoservizi viaggio d'istruzione Scuola Natura - Scuola Primaria - Classi 5A e 5B dal 23 al 24 novembre 2015 </t>
  </si>
  <si>
    <t>Z8116D3CE5</t>
  </si>
  <si>
    <t>97632680159</t>
  </si>
  <si>
    <t xml:space="preserve">n. 1 esperto ATTIVITÀ PSICOMOTORIA PER GLI ALUNNI DELLA SCUOLA DELL'INFANZIA a.s. 2015/16 </t>
  </si>
  <si>
    <t>ZD416EEF10</t>
  </si>
  <si>
    <t>SERVIZIO DI ASSISTENZA EDUCATIVA ALUNNI DVA 2015/16 - Integrazione</t>
  </si>
  <si>
    <t>affidamento diretto a seguito di convenzione del Comune</t>
  </si>
  <si>
    <t>ZCF16F2695</t>
  </si>
  <si>
    <t>Autoservizi viaggio d'istruzione Teatro Trebbo ditta ATM - Scuola Primaria - Classi 1^ il 30/11/2015</t>
  </si>
  <si>
    <t>Z4A16EC010</t>
  </si>
  <si>
    <t>07140070967</t>
  </si>
  <si>
    <t>11606610159</t>
  </si>
  <si>
    <t>uscita didattica  Teatro Trebbo - Scuola Primaria - Classi 1^ il 30/11/2015</t>
  </si>
  <si>
    <t>ZAD16EC046</t>
  </si>
  <si>
    <t>uscita didattica  Trescore Cremasco - Scuola Media - Classi 3^B-D il 27/11/2015</t>
  </si>
  <si>
    <t>Z4D1701227</t>
  </si>
  <si>
    <t>uscita didattica Teatrofilodrammatico - Scuola Media - Classi 1-2-3 sez.E  il 03/12/015</t>
  </si>
  <si>
    <t>Associazione musicale Duomo</t>
  </si>
  <si>
    <t>9720717100153</t>
  </si>
  <si>
    <t>uscita didattica Pinacoteca di Brera - Scuola primaria- Classi 2^   il 04/12/2015</t>
  </si>
  <si>
    <t>uscita didattica Pinacoteca di Brera - Scuola primaria- Classi 2^   il 04-9-11/12/2015</t>
  </si>
  <si>
    <t>Associazione Arte per gioco</t>
  </si>
  <si>
    <t>Z101706F86</t>
  </si>
  <si>
    <t>ZCF1707BC9</t>
  </si>
  <si>
    <t>ZDA1709452</t>
  </si>
  <si>
    <t>Z27172B05B</t>
  </si>
  <si>
    <t xml:space="preserve">Acquisto di ram e switch per la segreteria </t>
  </si>
  <si>
    <t>Agicom Italia srl</t>
  </si>
  <si>
    <t>06622890967</t>
  </si>
  <si>
    <t>09025641003</t>
  </si>
  <si>
    <t xml:space="preserve">Selezione di n. 2 PSICOPEDAGOGISTI per ampliamento dell'OF nelle classi quinte della scuola primaria </t>
  </si>
  <si>
    <t>Z2F174ED25</t>
  </si>
  <si>
    <t xml:space="preserve">Prestazione d’opera per svolgimento ATTIVITÀ NATATORIA nella scuola primaria per l'a.s. 2015/16 </t>
  </si>
  <si>
    <t>affidamento diretto - convenzione con il Comune</t>
  </si>
  <si>
    <t>05284670584</t>
  </si>
  <si>
    <t>ZF717EB348</t>
  </si>
  <si>
    <t xml:space="preserve">Studio e soggiorno in Germania alunni Colorni marzo 2016 </t>
  </si>
  <si>
    <t>ZCE17F0174</t>
  </si>
  <si>
    <t xml:space="preserve">Viaggio d'istruzione Germania per alunni Colorni - pullman </t>
  </si>
  <si>
    <t>ZF617FAE03</t>
  </si>
  <si>
    <t>Educo scarl</t>
  </si>
  <si>
    <t>04233930652</t>
  </si>
  <si>
    <t>Determinazione DS N.</t>
  </si>
  <si>
    <t>Z2A17FFE55</t>
  </si>
  <si>
    <t xml:space="preserve">Acquisto di un registro elettronico </t>
  </si>
  <si>
    <t>Sgombero pattumiera a.s. 2014/15</t>
  </si>
  <si>
    <t>ZA90FD587F</t>
  </si>
  <si>
    <t>Selezione esperti per progetto psicomotorio “Conoscersi per conoscere” Infanzia</t>
  </si>
  <si>
    <t>ZA7109657E</t>
  </si>
  <si>
    <t>appalto lavori piccola manutenzione</t>
  </si>
  <si>
    <t>Z5210B177B</t>
  </si>
  <si>
    <t>Acquisto apparecchiature informatiche per segreteria</t>
  </si>
  <si>
    <t>Z1910BD6FF</t>
  </si>
  <si>
    <t>Assistenza educativa scolastica alunni disabili residenti a milano - anno scolastico 2014/15</t>
  </si>
  <si>
    <t>Z7810E09E6</t>
  </si>
  <si>
    <t>Selezione docenti madrelingua inglese per corso conversazione scuola media</t>
  </si>
  <si>
    <t>Z8010EFC45</t>
  </si>
  <si>
    <t>Selezione esperti di teatro per ampliamento o.f. scuola media</t>
  </si>
  <si>
    <t>ZE4111BAC4</t>
  </si>
  <si>
    <t>Selezione docenti madrelingua inglese per corso conversazione scuola media - 2° bando</t>
  </si>
  <si>
    <t>Z4F116C033</t>
  </si>
  <si>
    <t>Prestazione d'opera per svolgimento attività natatoria rivolto agli alunni della scuola primaria</t>
  </si>
  <si>
    <t>Z81116EFFE</t>
  </si>
  <si>
    <t>Corso di formazione/aggiornamento sicurezza al personale</t>
  </si>
  <si>
    <t>ZA8117401E</t>
  </si>
  <si>
    <t>incarico Rspp</t>
  </si>
  <si>
    <t>Z76117AB3D</t>
  </si>
  <si>
    <t>materiale informatico di rete</t>
  </si>
  <si>
    <t>Z6F1196872</t>
  </si>
  <si>
    <t>sostituzione memoria ram computer</t>
  </si>
  <si>
    <t>Z5611AC0B7</t>
  </si>
  <si>
    <t>Assistenza educativa scolastica alunni disabili - a.s. 2014/15 - integrazione - Scuola primaria</t>
  </si>
  <si>
    <t>Z0011DB6F8</t>
  </si>
  <si>
    <t>Assistenza educativa scolastica alunni disabili - a.s. 2014/15 - integrazione - 1B Colorni</t>
  </si>
  <si>
    <t>ZD111D9AFB</t>
  </si>
  <si>
    <t>Noleggio pullman con conducente per viaggio d'istruzione in Germania per gli alunni Colorni</t>
  </si>
  <si>
    <t>Z41120AAC8</t>
  </si>
  <si>
    <t xml:space="preserve">Servizio di soggiorno per viaggio d'istruzione in Germania per gli alunni della scuola Colorni </t>
  </si>
  <si>
    <t>ZCA1228CD7</t>
  </si>
  <si>
    <t>Organizzazione campionato di sci alpino e snowboard per gli alunni della scuola media</t>
  </si>
  <si>
    <t>ZD1123A142</t>
  </si>
  <si>
    <t>Acquisto di memoria ram per un computer della segreteria Colorni</t>
  </si>
  <si>
    <t>ZC612F3D09</t>
  </si>
  <si>
    <t>Acquisto di materiale di rete per scuola Colorni</t>
  </si>
  <si>
    <t>Z3D130D057</t>
  </si>
  <si>
    <t>Acquisto di materiali tecnologici completi di attrezzature (lavagne interattive multimediali, videoproiettori, computer, armadi di sicurezza)</t>
  </si>
  <si>
    <t>ZA71314331</t>
  </si>
  <si>
    <t>viaggio d'istruzione a Pesaro, Urbino, Fabriano e San Marino per gli alunni della scuola media a.s. 2014/15</t>
  </si>
  <si>
    <t>Z05135319C</t>
  </si>
  <si>
    <t>Assistenza ATI a.s. 2015/16</t>
  </si>
  <si>
    <t>ZE81415421</t>
  </si>
  <si>
    <t xml:space="preserve">Contratto prestazione d'opera - Progetto orientamento classi seconde media - psicologa Bergamasco </t>
  </si>
  <si>
    <t>Z881425D74</t>
  </si>
  <si>
    <t xml:space="preserve">Contratto prestazione d'opera - Progetto orientamento classi seconde media - psicologa Ippolito </t>
  </si>
  <si>
    <t>Z6C1425DC0</t>
  </si>
  <si>
    <t>Acquisto di n. 2 proiettori raggio corto per Lim per la scuola Colorni</t>
  </si>
  <si>
    <t>Z521462F22</t>
  </si>
  <si>
    <t>Acquisto di una lavagna interattiva multimediale per la scuola primaria - 2F</t>
  </si>
  <si>
    <t>Z21148956D</t>
  </si>
  <si>
    <t>aperta</t>
  </si>
  <si>
    <t>aperta - Mepa</t>
  </si>
  <si>
    <t>A.S. Costruzioni di Stranieri Angelo</t>
  </si>
  <si>
    <t>Dadonet sas</t>
  </si>
  <si>
    <t>Open Minds srl</t>
  </si>
  <si>
    <t>Federazione Italiana Nuoto</t>
  </si>
  <si>
    <t>Studio AG.I.COM. Srl unipersonale</t>
  </si>
  <si>
    <t>Sap snc di Piazzalunga Ernesto &amp; C.</t>
  </si>
  <si>
    <t>Soluzione Informatica srl</t>
  </si>
  <si>
    <t>Zainetto Verde srl</t>
  </si>
  <si>
    <t>Bergamasco Enrica</t>
  </si>
  <si>
    <t>Ippolito Luisa</t>
  </si>
  <si>
    <t>06331261005</t>
  </si>
  <si>
    <t>Axios Italia Service srl</t>
  </si>
  <si>
    <t xml:space="preserve">Teatro in lingua inglese "Alice in Wonderland" - Scuola Primaria - Classi terze - 18/02/2016 </t>
  </si>
  <si>
    <t>Kangourou Lingua Inglese 2016</t>
  </si>
  <si>
    <t>Z9E180BA79</t>
  </si>
  <si>
    <t>Z431812459</t>
  </si>
  <si>
    <t xml:space="preserve">Acquisto materiali per alunni diversamente abili scuola primaria </t>
  </si>
  <si>
    <t>Kangourou Italia di Lissoni Angelo</t>
  </si>
  <si>
    <t>LSSNGL49D29F704W</t>
  </si>
  <si>
    <t>Gruppo Spaggiari Parma spa</t>
  </si>
  <si>
    <t>00150470342</t>
  </si>
  <si>
    <t>DE199217921</t>
  </si>
  <si>
    <t>Z58183E41A</t>
  </si>
  <si>
    <t>Kangourou della Matematica 2016</t>
  </si>
  <si>
    <t>ZD11851549</t>
  </si>
  <si>
    <t>01620590164</t>
  </si>
  <si>
    <t xml:space="preserve">Pullman per viaggio istruzione - Museo del Cinema - Torino - Colorni - classi seconde </t>
  </si>
  <si>
    <t>ZB7185AD1D</t>
  </si>
  <si>
    <t>Z2D185BBE2</t>
  </si>
  <si>
    <t>Acquisto materiale per alunni dell'infanzia a.s. 2015/16</t>
  </si>
  <si>
    <t>Z6D18638FC</t>
  </si>
  <si>
    <t>Z0E18666F4</t>
  </si>
  <si>
    <t>Didattica Nord srl</t>
  </si>
  <si>
    <t>05083120153</t>
  </si>
  <si>
    <t>Acquisto carta A4 / A3 per la scuola primaria</t>
  </si>
  <si>
    <t>Dubini srl</t>
  </si>
  <si>
    <t>06262520155</t>
  </si>
  <si>
    <t>Atm Servizi Diversificati srl</t>
  </si>
  <si>
    <t>Z0C186D04E</t>
  </si>
  <si>
    <t>Pullman - Uscita didattica - primaria - classi terze e quinte - 26/02/2016 - Milano Teatro alla Scala</t>
  </si>
  <si>
    <t>affidamento diretto - convenzione Consip</t>
  </si>
  <si>
    <t>Kyocera Document Solutions Italia spa</t>
  </si>
  <si>
    <t>01788080156</t>
  </si>
  <si>
    <t>Duplirex srl</t>
  </si>
  <si>
    <t>09846990159</t>
  </si>
  <si>
    <t>Z381886169</t>
  </si>
  <si>
    <t>Visita guidata Museo del Cinema di Torino Scuola media classi seconde ABCDEF 8 aprile 2016</t>
  </si>
  <si>
    <t>04560130017</t>
  </si>
  <si>
    <t>Rear Societa cooperativa a rl</t>
  </si>
  <si>
    <t>Realizzazione di una rete wi fi interna alla scuola Colorni</t>
  </si>
  <si>
    <t>Z921892D18</t>
  </si>
  <si>
    <t>Pullman primaria classi seconde 10 marzo 2016 Milano Teatro alla Scala</t>
  </si>
  <si>
    <t>Z45189AA6E</t>
  </si>
  <si>
    <t xml:space="preserve">Spettacolo in Inglese The Magical English Teacher </t>
  </si>
  <si>
    <t>Z4B18A6074</t>
  </si>
  <si>
    <t>Action Theatre in English</t>
  </si>
  <si>
    <t>10444150014</t>
  </si>
  <si>
    <t>Acquisto memoria ram pc plesso Colorni</t>
  </si>
  <si>
    <t>ZF618A9F36</t>
  </si>
  <si>
    <t>Z5018AA960</t>
  </si>
  <si>
    <t>04124560154</t>
  </si>
  <si>
    <t>Koine cooperativa sociale onlus</t>
  </si>
  <si>
    <t>ZD318AE33C</t>
  </si>
  <si>
    <t>ZE018A5B83</t>
  </si>
  <si>
    <t xml:space="preserve">iscrizione concorso musicale nazionale Civica scuola di musica Claudio Abbado </t>
  </si>
  <si>
    <t>organizzazione viaggio istruzione nelle Marche per scuola Colorni as 2015 16</t>
  </si>
  <si>
    <t>Z6718E97A7</t>
  </si>
  <si>
    <t>Z4218EE2FB</t>
  </si>
  <si>
    <t>Certificazioni lingua inglese Pet e Ket 2015 16 scuola Colorni</t>
  </si>
  <si>
    <t>ZA618F1381</t>
  </si>
  <si>
    <t>80131350581</t>
  </si>
  <si>
    <t>British Council</t>
  </si>
  <si>
    <t>80229670585</t>
  </si>
  <si>
    <t>Goethe Institut</t>
  </si>
  <si>
    <t>Certificazioni lingua tedesca Fit in Deutsch 1 e 2 2015 16 scuola Colorni</t>
  </si>
  <si>
    <t>Z1E18FB7D8</t>
  </si>
  <si>
    <t>Uscita didattica scuola primaria classi quinte Teatro Trebbo 6 aprile 2016</t>
  </si>
  <si>
    <t>Uptech sas di Canè Umberto &amp; C.</t>
  </si>
  <si>
    <t>07341910961</t>
  </si>
  <si>
    <t>Servizio di piccola manutenzione 2015 2016</t>
  </si>
  <si>
    <t>Acquisto hard disk per riparazione computer segreteria</t>
  </si>
  <si>
    <t>Z0F1915B5D</t>
  </si>
  <si>
    <t>Proclesis srl</t>
  </si>
  <si>
    <t>12208650155</t>
  </si>
  <si>
    <t>ZB519229E2</t>
  </si>
  <si>
    <t>Z15193114A</t>
  </si>
  <si>
    <t>Pullman uscita didattica primaria classi terze 4 e 5 maggio 2016 Capo di Ponte</t>
  </si>
  <si>
    <t xml:space="preserve">Rampinini Ernesto srl </t>
  </si>
  <si>
    <t>00543860134</t>
  </si>
  <si>
    <t>Laboratorio incisioni rupestri classi terze 4 e 5 maggio 2016 Capo di Ponte</t>
  </si>
  <si>
    <t>ZDD1933491</t>
  </si>
  <si>
    <t>Associazione culturale Camuniverso</t>
  </si>
  <si>
    <t>90015510176</t>
  </si>
  <si>
    <t>Acquisto di un kit Lim per la scuola primaria e secondaria di primo grado</t>
  </si>
  <si>
    <t>Acquisto server per uffici amministrativi</t>
  </si>
  <si>
    <t>ZD7193BF28</t>
  </si>
  <si>
    <t>Pullman uscita didattica primaria classi quarte 6 maggio 2016 museo egizio Torino</t>
  </si>
  <si>
    <t>Z64194D8EE</t>
  </si>
  <si>
    <t>Consorzio Trasporti Lombardi</t>
  </si>
  <si>
    <t>02581930969</t>
  </si>
  <si>
    <t>Acquisto libretti personali alunni Colorni</t>
  </si>
  <si>
    <t>Arti Grafiche Fulvio srl</t>
  </si>
  <si>
    <t>00962530309</t>
  </si>
  <si>
    <t>Z1B194E88D</t>
  </si>
  <si>
    <t>ZE319544B2</t>
  </si>
  <si>
    <t>Vircol srl</t>
  </si>
  <si>
    <t>Acquisto materiale di pulizia plessi Gattamelata e Colorni</t>
  </si>
  <si>
    <t>Z03195A146</t>
  </si>
  <si>
    <t>00314470121</t>
  </si>
  <si>
    <t>Z4C195F6A4</t>
  </si>
  <si>
    <t>Acquisto registri</t>
  </si>
  <si>
    <t>Acquisto gessetti</t>
  </si>
  <si>
    <t>Gruppo Spaggiari Parma Spa</t>
  </si>
  <si>
    <t>ZCC195FDB0</t>
  </si>
  <si>
    <t>Gruppo Giodicart srl</t>
  </si>
  <si>
    <t>04715400729</t>
  </si>
  <si>
    <t>Acquisto detergenti, panni e aste per mocio</t>
  </si>
  <si>
    <t>Brescianini e co srl</t>
  </si>
  <si>
    <t>03332690969</t>
  </si>
  <si>
    <t>Italchim srl</t>
  </si>
  <si>
    <t>03960230377</t>
  </si>
  <si>
    <t>ZD119667F2</t>
  </si>
  <si>
    <t>Z971966800</t>
  </si>
  <si>
    <t>Acquisto anticalcare - ANNULLATO</t>
  </si>
  <si>
    <t>Z8B1975CD3</t>
  </si>
  <si>
    <t>Z8D199273E</t>
  </si>
  <si>
    <t>Uscita didattica Scuola primaria Classi seconde per il 21 maggio 2016 Cusago</t>
  </si>
  <si>
    <t>ZAA1996DCF</t>
  </si>
  <si>
    <t>Uscita didattica Chiaravalle scuola Colorni classi 1BC per il 4 maggio 2016</t>
  </si>
  <si>
    <t>Visita istruzione Antico mulino Abbazia di Chiaravalle scuola Colorni 1AFG 10 maggio 2016</t>
  </si>
  <si>
    <t>Visita guidata Museo Egizio di Torino - Scuola primaria classi quarte ABCDE per il 6 maggio 2016 - ANNULLATA</t>
  </si>
  <si>
    <t>Z8F19BEDA4</t>
  </si>
  <si>
    <t>03867960282</t>
  </si>
  <si>
    <t>Unify spa</t>
  </si>
  <si>
    <t>dr. Stéphane Jean-Michel BARBOSA - Frareg srl</t>
  </si>
  <si>
    <t>11157810158</t>
  </si>
  <si>
    <t>05078440962</t>
  </si>
  <si>
    <t>01753050507</t>
  </si>
  <si>
    <t>B&amp;B Mediazioni assicurative</t>
  </si>
  <si>
    <t>non preso, titolo gratuito</t>
  </si>
  <si>
    <t>ZB21A0F0B4</t>
  </si>
  <si>
    <t>RUI B000184068</t>
  </si>
  <si>
    <t>Brokeraggio assicurativo 2016 2018</t>
  </si>
  <si>
    <t>ZCD1A1C5E1</t>
  </si>
  <si>
    <t>Z081A8F516</t>
  </si>
  <si>
    <t>affidamento diretto - convenzione con il Comune; Cig accordo quadro: 654005963B, Cup H46J15000780007</t>
  </si>
  <si>
    <t>Progetto Pon realizzazione infrastruttura wifi scuola primaria</t>
  </si>
  <si>
    <t>Z7E1A9A600</t>
  </si>
  <si>
    <t>ZC31A9B4AD</t>
  </si>
  <si>
    <t>Acquisto cartuccia toner per stampante vicepresidenza Colorni</t>
  </si>
  <si>
    <t>Acquisto materiale per esami</t>
  </si>
  <si>
    <t>Z691AA0E27</t>
  </si>
  <si>
    <t>Acquisto materiale per pubblicita Progetto rete WiFi Fondi PON FESR 2014 2020</t>
  </si>
  <si>
    <t>GNVNLN67H12H850P</t>
  </si>
  <si>
    <t>Servizio di piccole riparazioni e minuta manutenzione</t>
  </si>
  <si>
    <t>Z2E1B2DA13</t>
  </si>
  <si>
    <t>Servizio di assistenza educativa scolatica per alunni diversamente abili as 2016 2017</t>
  </si>
  <si>
    <t>CoEsa cooperativa sociale a rl onlus</t>
  </si>
  <si>
    <t>Servizio di cassa 2017 2020</t>
  </si>
  <si>
    <t>Z481B35BA4</t>
  </si>
  <si>
    <t>ristretta</t>
  </si>
  <si>
    <t>Z951B3C0CB</t>
  </si>
  <si>
    <t>Attivita psicomotoria per alunni della scuola infanzia per as 2016 2017</t>
  </si>
  <si>
    <t>Rimozione dei rifiuti as 2016 2017</t>
  </si>
  <si>
    <t>Z101B496F7</t>
  </si>
  <si>
    <t>Z9D1B4A27F</t>
  </si>
  <si>
    <t>Autoservizi uscita didattica scuola Colorni classi terze Crespi dAdda 2016 2017</t>
  </si>
  <si>
    <t>Guide uscita didattica scuola Colorni classi terze Crespi dAdda 2016 2017</t>
  </si>
  <si>
    <t>ZDE1B5075B</t>
  </si>
  <si>
    <t>Solidarieta e lavoro cooperativa a rl</t>
  </si>
  <si>
    <t>Autonoleggio uscita didattica scuola Colorni classi 2CF Valgerola 2016 2017</t>
  </si>
  <si>
    <t>Laboratorio Ecomuseo della Valgerola uscita didattica alunni scuola Colorni classi 2 CF 27 ottobre 2016</t>
  </si>
  <si>
    <t>ZDC1B52C13</t>
  </si>
  <si>
    <t>Ecomuseo della Valgerola</t>
  </si>
  <si>
    <t>ZC31B55175</t>
  </si>
  <si>
    <t>Attivita di drammatizzazione nella scuola secondaria di primo grado 2016 17</t>
  </si>
  <si>
    <t>ZBB1B5B44A</t>
  </si>
  <si>
    <t>Orientamento nelle classi terze della scuola secondaria di primo grado per as 2016 17</t>
  </si>
  <si>
    <t>Z731B6BD38</t>
  </si>
  <si>
    <t>Uscita didattica Dialogo nel buio alunni scuola Colorni classi 2A e 3A per il 28 ottobre 2016</t>
  </si>
  <si>
    <t>Z071B7ABC7</t>
  </si>
  <si>
    <t>Istituto dei ciechi di Milano</t>
  </si>
  <si>
    <t>80101550152</t>
  </si>
  <si>
    <t>Fornitura di materiale didattico per alunni della scuola Infanzia as 2016 17</t>
  </si>
  <si>
    <t>Z311B82CC1</t>
  </si>
  <si>
    <t>Banca Popolare di Vicenza spa</t>
  </si>
  <si>
    <t>0020401024</t>
  </si>
  <si>
    <t>GARA DESERTA</t>
  </si>
  <si>
    <t>Z241B8E776</t>
  </si>
  <si>
    <t>Assicurazione dal 30 ottobre 2016 al 30 ottobre 2017 - GARA DESERTA</t>
  </si>
  <si>
    <t>ZD51B930A9</t>
  </si>
  <si>
    <t>Acquisto materiale igienico e di pulizia as 2016 2017</t>
  </si>
  <si>
    <t>Assicurazione dal 30 ottobre 2016 al 30 ottobre 2019 - ANNULLATO</t>
  </si>
  <si>
    <t>Z0F1B9ED78</t>
  </si>
  <si>
    <t>Associazione artistico culturale Aletheia</t>
  </si>
  <si>
    <t>Acquisto carta per fotocopie per la scuola primaria</t>
  </si>
  <si>
    <t>Laboratorio musicale alunni scuola Primaria classi 5A e 5B</t>
  </si>
  <si>
    <t>ZE81BA92D4</t>
  </si>
  <si>
    <t>07463850961</t>
  </si>
  <si>
    <t>Z3F1BC1E7D</t>
  </si>
  <si>
    <t>Servizio di piccole riparazioni e minuta manutenzione as 2016 17</t>
  </si>
  <si>
    <t>ZE01BC9757</t>
  </si>
  <si>
    <t>Z331BDE231</t>
  </si>
  <si>
    <t>Uscita didattica alunni scuola Colorni classi 2E 3E Teatro Filodrammatici</t>
  </si>
  <si>
    <t>Z3B1BDF8F0</t>
  </si>
  <si>
    <t>Associazione Musicale Duomo</t>
  </si>
  <si>
    <t>97207100153</t>
  </si>
  <si>
    <t>attivita natatoria nella scuola primaria per as 2016 2017</t>
  </si>
  <si>
    <t>Z931BEC510</t>
  </si>
  <si>
    <t>Acquisto materiale didattico classi 3 scuola primaria 2016 2017</t>
  </si>
  <si>
    <t>Acquisto materiale didattico classi 1 2 4 5 scuola primaria 2016 2017</t>
  </si>
  <si>
    <t>Z911BECB63</t>
  </si>
  <si>
    <t>Z881BF67CC</t>
  </si>
  <si>
    <t>04101190967</t>
  </si>
  <si>
    <t>Spettacolo teatrale The Christmas Carol classi quarte della scuola primaria 16 dicembre 2016</t>
  </si>
  <si>
    <t>Le Voci della Citta</t>
  </si>
  <si>
    <t>ZBA1BFC6A7</t>
  </si>
  <si>
    <t>Spettacolo teatrale a scuola InCanti di Natale per la scuola dell'Infanzia 19 dicembre 2016</t>
  </si>
  <si>
    <t>09086710150</t>
  </si>
  <si>
    <t>Z2E1C08D36</t>
  </si>
  <si>
    <t>Genovese Nicolino</t>
  </si>
  <si>
    <t>Teatro del Sole coop sociale onlus</t>
  </si>
  <si>
    <t>Servizio di assistenza educativa scolatica per alunni diversamente abili as 2016 2017 integrazione</t>
  </si>
  <si>
    <t>Z411C30BB7</t>
  </si>
  <si>
    <t>Z4C1C438BE</t>
  </si>
  <si>
    <t xml:space="preserve">Noleggio multifunzione per scuola Colorni 2017 2022 </t>
  </si>
  <si>
    <t>Assicurazione dal 30 ottobre 2015 al 30 ottobre 2016</t>
  </si>
  <si>
    <t>Assicurazione dal 30 novembre 2016 al 30 ottobre 2019 accordo quadro 65109638A2</t>
  </si>
  <si>
    <t>-------------</t>
  </si>
  <si>
    <t>Campionato sci alpino e snowboard as 2016 2017 - GARA DESERTA</t>
  </si>
  <si>
    <t>Rinnovo assistenza su software registro elettronico Axios anno 2017</t>
  </si>
  <si>
    <t>Z6B1C8EB4F</t>
  </si>
  <si>
    <t>Z021C99AF2</t>
  </si>
  <si>
    <t>Autoservizi scuola natura Vacciago Colorni dal 23 gennaio 2017 al 28 gennaio 2017</t>
  </si>
  <si>
    <t>Autoservizi scuola natura Andora primaria 5AB dal 16 al 21 gennaio 2017</t>
  </si>
  <si>
    <t>ZC41CD854F</t>
  </si>
  <si>
    <t>Z231CD93C3</t>
  </si>
  <si>
    <t>Istituto Didattico srl</t>
  </si>
  <si>
    <t>00856180674</t>
  </si>
  <si>
    <t>Fornitura di materiale didattico per alunni diversamente abili per anno scolastico 2016 2017</t>
  </si>
  <si>
    <t>Fornitura di un monitor per alunni diversamente abili per anno scolastico 2016 2017</t>
  </si>
  <si>
    <t>ZE71CD9F69</t>
  </si>
  <si>
    <t>ZCC1CDDBC9</t>
  </si>
  <si>
    <t>694226497A</t>
  </si>
  <si>
    <t>Humboldt-Institut e.V.</t>
  </si>
  <si>
    <t>ZC51CE3129</t>
  </si>
  <si>
    <t>Laboratorio musicale alunni scuola Primaria classi 5C e 5E as 2016 2017</t>
  </si>
  <si>
    <t>Boldini Autonoleggio srl</t>
  </si>
  <si>
    <t>08302730968</t>
  </si>
  <si>
    <t>ZAF1CE41C8</t>
  </si>
  <si>
    <t>Kangarou della Matematica 4E scuola primaria anno scolastico 2016 2017</t>
  </si>
  <si>
    <t>94634130150</t>
  </si>
  <si>
    <t>----------</t>
  </si>
  <si>
    <t>Z0F1CDC256</t>
  </si>
  <si>
    <t>Kangarou della Lingua Inglese scuola Colorni anno scolastico 2016 2017</t>
  </si>
  <si>
    <t>Kangourou Italia Associaz. Culturale</t>
  </si>
  <si>
    <t>assistenza attivita natatoria alunni scuola primaria per as 2016 2017 estensione contratto</t>
  </si>
  <si>
    <t>ZEE1D18960</t>
  </si>
  <si>
    <t>B&amp;B Service srl</t>
  </si>
  <si>
    <t>08396770961</t>
  </si>
  <si>
    <t>Kangarou della Matematica scuola Colorni anno scolastico 2016 2017</t>
  </si>
  <si>
    <t>Z3A1D1A556</t>
  </si>
  <si>
    <t>Edizioni Centro Studi Erickson Spa</t>
  </si>
  <si>
    <t>01063120222</t>
  </si>
  <si>
    <t>0-22%</t>
  </si>
  <si>
    <t>ZA81D1BB24</t>
  </si>
  <si>
    <t>Ripristino armadio cassaforte Via Gattamelata 35 Milano</t>
  </si>
  <si>
    <t>Associazione Centro di Resistenza Culturale Il Trebbo</t>
  </si>
  <si>
    <t>Servizio di assistenza educativa scolatica per alunni diversamente abili as 2016 2017 seconda integrazione</t>
  </si>
  <si>
    <t>Acquisto materiale per alunni diversamente abili as 2016 2017</t>
  </si>
  <si>
    <t>Certificazione esterna competenze lingua tedesca alunni Colorni as 2016 2017</t>
  </si>
  <si>
    <t>ZAF1D21E18</t>
  </si>
  <si>
    <t>Software per la segreteria digitale</t>
  </si>
  <si>
    <t>Z601D2478D</t>
  </si>
  <si>
    <t>Autoservizi per scuola natura di Pietra Ligure Scuola primaria 5E dal 27 marzo al 1 aprile 2017</t>
  </si>
  <si>
    <t>Z001D2F1C5</t>
  </si>
  <si>
    <t>ZB31D330B9</t>
  </si>
  <si>
    <t>Servizio di piccole riparazioni e minuta manutenzione anno scolastico 2016 2017</t>
  </si>
  <si>
    <t>Z921D4958B</t>
  </si>
  <si>
    <t>Z2E1D4D3D0</t>
  </si>
  <si>
    <t>Fornitura materiale di cancelleria per la segreteria anno scolastico 2016 2017</t>
  </si>
  <si>
    <t>ZDA1D4FE40</t>
  </si>
  <si>
    <t>Autoservizi viaggio istruzione 20 24 marzo 2017 Scuola Natura Andora alunni primaria 3AB</t>
  </si>
  <si>
    <t>Z641D5832A</t>
  </si>
  <si>
    <t>Z2F1D59E0F</t>
  </si>
  <si>
    <t>Spettacolo teatrale Le note di Arlecchino scuola primaria classi terze 14 marzo 2017</t>
  </si>
  <si>
    <t>Autoservizi Palazzina del Liberty Milano scuola primaria classi terze 14 marzo 2017</t>
  </si>
  <si>
    <t>Z2A1D5AC66</t>
  </si>
  <si>
    <t>Associazione culturale La sala dei tanti</t>
  </si>
  <si>
    <t>97590020158</t>
  </si>
  <si>
    <t>Esperto drammatizzazione nella scuola Colorni 2015 2016</t>
  </si>
  <si>
    <t>Fornitura di matrici per il fotoincisore febbraio 2017</t>
  </si>
  <si>
    <t>Incarico Rspp as 2016 2017</t>
  </si>
  <si>
    <t>Spettacolo teatrale In viaggio sul Nilo scuola primaria classi quarte marzo 2017</t>
  </si>
  <si>
    <t>Servizio di studio e soggiorno in Germania per alunni scuola Colorni 2016 2017</t>
  </si>
  <si>
    <t>Psicologi per educazione affettivita scuola primaria classi quinte as 2016 2017</t>
  </si>
  <si>
    <t>Associazione LOmbelico onlus</t>
  </si>
  <si>
    <t>Autoservizi visita guidata Cascina Pezzoli Treviglio 6 e 11 aprile 2017 classi prime primaria</t>
  </si>
  <si>
    <t>ZE81D8E91F</t>
  </si>
  <si>
    <t>08080950580</t>
  </si>
  <si>
    <t>Visita guidata Cascina Pezzoli Treviglio 6 e 11 aprile 2017 classi prime primaria</t>
  </si>
  <si>
    <t>ZC21D8FF3C</t>
  </si>
  <si>
    <t>Azienda Agricola Barbeno Dario</t>
  </si>
  <si>
    <t>BRBDRA69L16L339K</t>
  </si>
  <si>
    <t>Backup giornaliero remoto del server</t>
  </si>
  <si>
    <t>ZE81D9087F</t>
  </si>
  <si>
    <t>STRNGL72C14C747W e GNVNLN67H12H850P</t>
  </si>
  <si>
    <t>A.S. Costruzioni di Angelo Stranieri e Duga di Genovese Nicolino</t>
  </si>
  <si>
    <t>Certificazione competenze lingua tedesca Fit in Deutsch alunni Colorni as 2016 2017</t>
  </si>
  <si>
    <t>ZC31DB0C0E</t>
  </si>
  <si>
    <t>Orientamento classi seconde scuola secondaria di primo grado anno scolastico 2016 2017</t>
  </si>
  <si>
    <t xml:space="preserve">Visita guidata antico mulino abbazia Chiaravalle classi prime Colorni  28 30 e 31 marzo 2017 </t>
  </si>
  <si>
    <t>Acquisto materiale informatico scuola Colorni</t>
  </si>
  <si>
    <t>Z011DBE951</t>
  </si>
  <si>
    <t>Autoservizi visite 11 e 18 maggio 2017 Museo Vinci di Milano primaria classi 3CDEF</t>
  </si>
  <si>
    <t>Z791DC0AA4</t>
  </si>
  <si>
    <t>Z8B1DC136A</t>
  </si>
  <si>
    <t>Autoservizi visita 4 maggio 2017 Parco della Fantasia di Omegna primaria classi quarte</t>
  </si>
  <si>
    <t>Z101DC1F5D</t>
  </si>
  <si>
    <t>Visita guidata 4 maggio 2017 Parco della Fantasia di Omegna primaria classi quarte</t>
  </si>
  <si>
    <t>ZE31DC2445</t>
  </si>
  <si>
    <t>80068370156</t>
  </si>
  <si>
    <t>Fondazione Museo Arti e industria di Omegna</t>
  </si>
  <si>
    <t>93016150034</t>
  </si>
  <si>
    <t>ZBC1DC700A</t>
  </si>
  <si>
    <t xml:space="preserve">Materiale di pulizia anno scolastico 2016 2017 </t>
  </si>
  <si>
    <t>Z161DCD177</t>
  </si>
  <si>
    <t>Autonoleggio visita guidata Ecomuseo della Valgerola Colorni classi 2BD 3 maggio 2017</t>
  </si>
  <si>
    <t>ZC61DCFC00</t>
  </si>
  <si>
    <t>Visita guidata Ecomuseo della Valgerola Colorni classi 2BD 3 maggio 2017</t>
  </si>
  <si>
    <t>Z351DD0BD3</t>
  </si>
  <si>
    <t>Autonoleggio visita guidata a Capo di Ponte scuola primaria classi 2CDEF 4 maggio 2017</t>
  </si>
  <si>
    <t>Z871DD24DE</t>
  </si>
  <si>
    <t>Autonoleggi Bruggi sas</t>
  </si>
  <si>
    <t>00769060153</t>
  </si>
  <si>
    <t>Visita guidata a Capo di Ponte scuola primaria classi 2CDEF 4 maggio 2017</t>
  </si>
  <si>
    <t>ZCA1DD2838</t>
  </si>
  <si>
    <t>Fornitura per laboratorio di scienze Colorni 2016 2017</t>
  </si>
  <si>
    <t>Z5A1DDABCF</t>
  </si>
  <si>
    <t>Z8B1DDAC45</t>
  </si>
  <si>
    <t>Certificazione competenze lingua inglese Ket alunni classi terze Colorni as 2016 2017</t>
  </si>
  <si>
    <t>Z811DDE07B</t>
  </si>
  <si>
    <t>Fornitura di materiale vario per laboratorio di arte Colorni 2016 2017</t>
  </si>
  <si>
    <t>Fornitura di cavalletti per laboratorio di arte Colorni 2016 2017</t>
  </si>
  <si>
    <t>Borgione Centro Didattico srl</t>
  </si>
  <si>
    <t>02027040019</t>
  </si>
  <si>
    <t>Z621DE55A0</t>
  </si>
  <si>
    <t>Fornitura per laboratorio di musica Colorni ed orientamento musicale 2016 2017</t>
  </si>
  <si>
    <t>sccsfn69c23f205u</t>
  </si>
  <si>
    <t>ML Systems srl</t>
  </si>
  <si>
    <t>06190970829</t>
  </si>
  <si>
    <t>00139480982</t>
  </si>
  <si>
    <t>Incarico Rspp as 2017 2018</t>
  </si>
  <si>
    <t>Z471DEEA3E</t>
  </si>
  <si>
    <t>Corso di formazione sicurezza per RLS e ASPP</t>
  </si>
  <si>
    <t>ZAE1DF9040</t>
  </si>
  <si>
    <t>Ambrostudio srl</t>
  </si>
  <si>
    <t>07197160968</t>
  </si>
  <si>
    <t>ZBD1DDAC05</t>
  </si>
  <si>
    <t>ZF01E20DB2</t>
  </si>
  <si>
    <t>Rinnovo licenze uso software antiviurs per la segreteria</t>
  </si>
  <si>
    <t>Autonoleggio uscita didattica scuola Primaria classi Prime Bosco in citta 20 maggio 2017</t>
  </si>
  <si>
    <t>ZA91E610B8</t>
  </si>
  <si>
    <t>Carminati srl</t>
  </si>
  <si>
    <t>02603380169</t>
  </si>
  <si>
    <t>Z471E92BF0</t>
  </si>
  <si>
    <t>Rimozione dei rifiuti solidi urbani della scuola anni scolastici 2017 2018 e 2018 2019</t>
  </si>
  <si>
    <t>Noleggio apparecchiatura multifunzione 60 mesi 2016 2021 Via Gattamelata 35</t>
  </si>
  <si>
    <t>Z111FE7B6B</t>
  </si>
  <si>
    <t>ZEB1FF3F71</t>
  </si>
  <si>
    <t>Autonoleggio uscita didattica scuola Primaria classi Terze ABEF Palazzo Reale 18 e 20 dicembre 2017</t>
  </si>
  <si>
    <t>Castano Turismo srl</t>
  </si>
  <si>
    <t>01920080122</t>
  </si>
  <si>
    <t>Z0B1FFBE56</t>
  </si>
  <si>
    <t>Visita guidata Caravaggio scuola Primaria classi Terze Palazzo Reale 12 18 e 20 dicembre 2017</t>
  </si>
  <si>
    <t>Ad Artem srl</t>
  </si>
  <si>
    <t>11033950152</t>
  </si>
  <si>
    <t>Z3E1FFE884</t>
  </si>
  <si>
    <t xml:space="preserve">Attivita orientamento presso Monte Stella Colorni 1D 27 settembre 2017 </t>
  </si>
  <si>
    <t>ZB8200142F</t>
  </si>
  <si>
    <t>Autonoleggio scuola Primaria classi 4CD Andora 23 e 27 ottobre 2017</t>
  </si>
  <si>
    <t>Servizio di assistenza educativa scolatica per alunni diversamente abili as 2017 2018</t>
  </si>
  <si>
    <t>Pangeascuole di Massimiliano Vendico</t>
  </si>
  <si>
    <t>Vndmsm67s05f205g</t>
  </si>
  <si>
    <t>Acquisto materiale scuola Infanzia as 2017 2018</t>
  </si>
  <si>
    <t>ZCB2015CDC</t>
  </si>
  <si>
    <t>Acquisto materiale informatico per la segreteria as 2017 2018</t>
  </si>
  <si>
    <t>ZAD2036830</t>
  </si>
  <si>
    <t>Attivita psicomotoria per alunni della scuola infanzia per as 2017 2018</t>
  </si>
  <si>
    <t>Z152045B8E</t>
  </si>
  <si>
    <t>Autonoleggio uscita didattica scuola Primaria classi 4AB Capo di Ponte 13 novembre 2017</t>
  </si>
  <si>
    <t>ZDF20492FB</t>
  </si>
  <si>
    <t>Visita guidata a Capo di Ponte scuola primaria classi 4AB Capo di Ponte 13 novembre 2017</t>
  </si>
  <si>
    <t>Z9A204B554</t>
  </si>
  <si>
    <t>Attivita di drammatizzazione nella scuola secondaria di primo grado 2017 18</t>
  </si>
  <si>
    <t>ZA22060BB5</t>
  </si>
  <si>
    <t>Visita guidata abbazia Chiaravalle classi prime Colorni 20 e 22 marzo 2018</t>
  </si>
  <si>
    <t>Z6A2063676</t>
  </si>
  <si>
    <t>Z882064569</t>
  </si>
  <si>
    <t>Autonoleggio scuola Primaria classi 4EF Pietra Ligure 20 e 24 novembre 2017</t>
  </si>
  <si>
    <t>ZF8207D732</t>
  </si>
  <si>
    <t>ZC22083288</t>
  </si>
  <si>
    <t>Assistenza attivita natatoria alunni scuola primaria per as 2017 2018</t>
  </si>
  <si>
    <t>ZE7208BAFC</t>
  </si>
  <si>
    <t>Z19208CC04</t>
  </si>
  <si>
    <t xml:space="preserve">Autonoleggio 6 dicembre 2017 scuola Primaria classi seconde Museo villaggio africano Basella di Urgnano </t>
  </si>
  <si>
    <t>Visita guidata 6 dicembre 2017 classi scuola Primaria seconde Museo villaggio africano Basella di Urgnano</t>
  </si>
  <si>
    <t>Z2F20A30F4</t>
  </si>
  <si>
    <t>Associazione Museo e Villaggio africano</t>
  </si>
  <si>
    <t>02963210162</t>
  </si>
  <si>
    <t>Orientamento nelle classi seconde e terze della scuola secondaria di primo grado per as 2017 18</t>
  </si>
  <si>
    <t>PPLLSU70B53F205N</t>
  </si>
  <si>
    <t>Z9E20AF688</t>
  </si>
  <si>
    <t>Acquisto lampada per videoproiettore 1F Colorni</t>
  </si>
  <si>
    <t>Auxilia srl</t>
  </si>
  <si>
    <t>01744630367</t>
  </si>
  <si>
    <t>Libreria dei ragazzi srl</t>
  </si>
  <si>
    <t>01426160154</t>
  </si>
  <si>
    <t>Z7120BAF7A</t>
  </si>
  <si>
    <t>Z4E20BAFD9</t>
  </si>
  <si>
    <t>Acquisto materiale per sostegno alunni scuole Primaria e Colorni as 2017 18 Auxilia</t>
  </si>
  <si>
    <t>Acquisto materiale per sostegno alunni scuole Primaria e Infanzia as 2017 18 Borgione</t>
  </si>
  <si>
    <t>Acquisto materiale per sostegno alunni scuola primaria as 2017 18 Libreria dei Ragazzi</t>
  </si>
  <si>
    <t>ZC920BB0A5</t>
  </si>
  <si>
    <t>Fondazione Palazzo Litta per le arti onlus</t>
  </si>
  <si>
    <t>Z7D20BD7F8</t>
  </si>
  <si>
    <t>06679580966</t>
  </si>
  <si>
    <t>Acquisto biglietti Teatro Leonardo 31 gennaio 2018 classi 2E e 3G Colorni</t>
  </si>
  <si>
    <t>Teatro del buratto cooperativa sociale</t>
  </si>
  <si>
    <t>02854100159</t>
  </si>
  <si>
    <t>Spettacolo teatrale a scuola 18 dicembre 2017 per la scuola dell'Infanzia</t>
  </si>
  <si>
    <t>Z1D20C30CF</t>
  </si>
  <si>
    <t>Z7A20C3935</t>
  </si>
  <si>
    <t>Servizio annuale backup remoto server 2018</t>
  </si>
  <si>
    <t>S</t>
  </si>
  <si>
    <t>Inserim. CIG Sidi</t>
  </si>
  <si>
    <t>Visita guidata 14 dicembre 2017 scuola Colorni classe 1C Museo Martinitt e Stelline</t>
  </si>
  <si>
    <t>ZF9210804E</t>
  </si>
  <si>
    <t>Servizio di studio e soggiorno in Germania per alunni scuola Colorni 2017 2018</t>
  </si>
  <si>
    <t>729980774C</t>
  </si>
  <si>
    <t>Autoservizi per visita istruzione in Germania Scuola Colorni Classi 3ACFG 2017 2018</t>
  </si>
  <si>
    <t>Autoservizi per visita istruzione in Germania Scuola Colorni Classi 3ACF 2016 2017</t>
  </si>
  <si>
    <t>ZD62122065</t>
  </si>
  <si>
    <t>s</t>
  </si>
  <si>
    <t>ZED212A709</t>
  </si>
  <si>
    <t>Laboratorio in classe Il mare in cinque sensi presso la scuola dell'Infanzia as 2017 2018</t>
  </si>
  <si>
    <t>Verdeacqua soc coop onlus</t>
  </si>
  <si>
    <t>03758820967</t>
  </si>
  <si>
    <t>Organizzazione di un campionato di sci alpino e snowboard 2017 2018 per la Scuola Colorni</t>
  </si>
  <si>
    <t>Z14214A924</t>
  </si>
  <si>
    <t>DESERTA</t>
  </si>
  <si>
    <t>Z7C215F80F</t>
  </si>
  <si>
    <t>vedi n. 212</t>
  </si>
  <si>
    <t>Visita guidata acquario civico di Milano Scuola Infanzia  - Integrazione</t>
  </si>
  <si>
    <t>Z5D2167120</t>
  </si>
  <si>
    <t>Z262191D60</t>
  </si>
  <si>
    <t>Materiale didattico scuola primaria classi quarte e quinte 2017 2018</t>
  </si>
  <si>
    <t>Z1A2195302</t>
  </si>
  <si>
    <t>Materiale didattico scuola primaria classi prime e terze 2017 2018</t>
  </si>
  <si>
    <t>Materiale didattico scuola primaria classi seconde 2017 2018</t>
  </si>
  <si>
    <t>Z6521974F3</t>
  </si>
  <si>
    <t>ZF9219E46A</t>
  </si>
  <si>
    <t>Software Axios Diamond per la segreteria rinnovo assistenza 2018</t>
  </si>
  <si>
    <t>CTL Consorzio Trasporti Lombardi</t>
  </si>
  <si>
    <t>Affidamento del servizio di piccole riparazioni as 2017 2018 AS Costruzioni di Stranieri</t>
  </si>
  <si>
    <t>Affidamento del servizio di piccole riparazioni as 2017 2018 Duga di Genovese</t>
  </si>
  <si>
    <t>Z8B21A744F</t>
  </si>
  <si>
    <t>STRNGL72C14C747W</t>
  </si>
  <si>
    <t>Duga di Genovese Nicolino</t>
  </si>
  <si>
    <t>Autoservizi per viaggio istruzione Scuola Natura Pietra Ligure Primaria 5CD 19 e 24 febbraio 2018</t>
  </si>
  <si>
    <t>Z0C21A9C98</t>
  </si>
  <si>
    <t>Z2D21C4FFE</t>
  </si>
  <si>
    <t>Autoservizi per viaggio istruzione Scuola Natura Andora Primaria 5AB 26 febbraio e 3 marzo 2018</t>
  </si>
  <si>
    <t>ZF321C98F8</t>
  </si>
  <si>
    <t>Z5521CF6AB</t>
  </si>
  <si>
    <t>Educazione ambientale Bosco in Citta Primaria classi 2e 13 14 e 15 marzo 2018</t>
  </si>
  <si>
    <t>Autonoleggio scuola natura Primaria classi 5EF Andora 20 e 24 novembre 2017</t>
  </si>
  <si>
    <t>ANNULLATO</t>
  </si>
  <si>
    <t>Gioko Sportsteam ASD</t>
  </si>
  <si>
    <t>04132570963</t>
  </si>
  <si>
    <t>N</t>
  </si>
  <si>
    <t>x</t>
  </si>
  <si>
    <t>?</t>
  </si>
  <si>
    <t>Z1021E064A</t>
  </si>
  <si>
    <t>ZEE21E1CDE</t>
  </si>
  <si>
    <t>Autoservizi per uscita didattica Teatro Trebbo Milano Primaria 4BC 13 aprile 2018</t>
  </si>
  <si>
    <t>Z0521E47F5</t>
  </si>
  <si>
    <t>Manutenzione e assistenza tecnico informatica plesso Colorni</t>
  </si>
  <si>
    <t>Autoservizi uscita didattica Museo dei Bambini Primaria classi prime 13 20 e 23 marzo 2018</t>
  </si>
  <si>
    <t>ZA021F97E0</t>
  </si>
  <si>
    <t>Teatro Trebbo Milano Primaria classi quarte 13 aprile 2018</t>
  </si>
  <si>
    <t>Museo dei Bambini Primaria classi prime 13 20 e 23 marzo 2018</t>
  </si>
  <si>
    <t>Z7621FA9F8</t>
  </si>
  <si>
    <t>Fondazione Museo dei Bambini</t>
  </si>
  <si>
    <t>97457580153</t>
  </si>
  <si>
    <t>Kangarou della Matematica scuola Colorni anno scolastico 2017 2018</t>
  </si>
  <si>
    <t>ZD921FBEC5</t>
  </si>
  <si>
    <t>Autoservizi uscita didattica Primaria classi prime teatro Colla 2 marzo 2018</t>
  </si>
  <si>
    <t>Z4322014D2</t>
  </si>
  <si>
    <t>Acquisto biglietti spettacolo Il pifferaio magico primaria classi prime Atelier Colla 2 marzo 2018</t>
  </si>
  <si>
    <t>Z382203622</t>
  </si>
  <si>
    <t>Associazione Grupporiani</t>
  </si>
  <si>
    <t>07285290156</t>
  </si>
  <si>
    <t>Corsi formazione ai lavoratori per la sicurezza 2017 2018</t>
  </si>
  <si>
    <t>ZBC220DB22</t>
  </si>
  <si>
    <t>Z4C220E525</t>
  </si>
  <si>
    <t>Acquisto materiale per laboratorio di scienze Colorni 2017 2018 ditta ATI srl</t>
  </si>
  <si>
    <t>Acquisto materiale per laboratorio di scienze Colorni 2017 2018 ditta Magfine srl</t>
  </si>
  <si>
    <t>Acquisto materiale per laboratorio di scienze Colorni 2017 2018 ditta Media Direct srl</t>
  </si>
  <si>
    <t>01124700541</t>
  </si>
  <si>
    <t>ATI srl</t>
  </si>
  <si>
    <t>Magfine Srl</t>
  </si>
  <si>
    <t>01552060533</t>
  </si>
  <si>
    <t>Media Direct srl</t>
  </si>
  <si>
    <t>02409740244</t>
  </si>
  <si>
    <t>ZF422193D9</t>
  </si>
  <si>
    <t>ZF62219B40</t>
  </si>
  <si>
    <t>Acquisto materiale per laboratorio di musica Colorni 2017 2018</t>
  </si>
  <si>
    <t>ZFA221C873</t>
  </si>
  <si>
    <t>Z1422212BE</t>
  </si>
  <si>
    <t>Cavalli Pietro</t>
  </si>
  <si>
    <t>Amministratore di sistema e definizione delle misure minime di sicurezza ICT</t>
  </si>
  <si>
    <t>Z752234C2A</t>
  </si>
  <si>
    <t>Allegro Moderato coop soc a rl onlus</t>
  </si>
  <si>
    <t>Acquisto materiale per laboratorio di Informatica Colorni 2017 2018 ditta Arcadia</t>
  </si>
  <si>
    <t>Acquisto materiale per laboratorio di Informatica Colorni 2017 2018 ditta C2</t>
  </si>
  <si>
    <t>07161270967</t>
  </si>
  <si>
    <t>Arcadia Tecnologie srl</t>
  </si>
  <si>
    <t>C2 srl</t>
  </si>
  <si>
    <t>01121130197</t>
  </si>
  <si>
    <t>Z9622421FA</t>
  </si>
  <si>
    <t>Z44224226D</t>
  </si>
  <si>
    <t>Acquisto materiale per biblioteca Colorni 2017 2018</t>
  </si>
  <si>
    <t>Z352246EC8</t>
  </si>
  <si>
    <t>ZE2224EDCF</t>
  </si>
  <si>
    <t>Istituto Pia Societa Figlie di San Paolo</t>
  </si>
  <si>
    <t>00434610580</t>
  </si>
  <si>
    <t>Affitto di Spazio Teatro 89 per saggio musicale alunni Scuola Colorni 29 maggio 2018</t>
  </si>
  <si>
    <t>Z9B2273B8B</t>
  </si>
  <si>
    <t>Cultura e servizi srl impresa sociale</t>
  </si>
  <si>
    <t>08019270969</t>
  </si>
  <si>
    <t>Spettacolo teatrale su dislessia a scuola plesso primaria classi quinte 14 marzo 2018</t>
  </si>
  <si>
    <t>Z602296646</t>
  </si>
  <si>
    <t>Smartit soc coop impresa sociale</t>
  </si>
  <si>
    <t>08394320967</t>
  </si>
  <si>
    <t>Certificazione competenze lingua tedesca Fit in Deutsch alunni Colorni as 2017 2018</t>
  </si>
  <si>
    <t>ZB32296BFA</t>
  </si>
  <si>
    <t>Z9F22B6B4B</t>
  </si>
  <si>
    <t>Giratlantide srl</t>
  </si>
  <si>
    <t>02066870391</t>
  </si>
  <si>
    <t>Autoservizi per scuola natura di Pietra Ligure Scuola primaria 4AB 7 e 11 maggio 2018</t>
  </si>
  <si>
    <t>Z9022BEE8E</t>
  </si>
  <si>
    <t>Uscita didattica al planeterio scuola Colorni 3G 10 maggio 2018</t>
  </si>
  <si>
    <t>06468990962</t>
  </si>
  <si>
    <t>Z2C22C8CE9</t>
  </si>
  <si>
    <t>Certificazione lingua inglese Ket alunni Colorni as 2017 2018</t>
  </si>
  <si>
    <t>Z8522C9C13</t>
  </si>
  <si>
    <t>Acquisto materiale per laboratorio artistico Colorni 2017 2018</t>
  </si>
  <si>
    <t>Z6522CA70F</t>
  </si>
  <si>
    <t>//</t>
  </si>
  <si>
    <t>Colorificio Manzoni di Secchi Stefano</t>
  </si>
  <si>
    <t>Data comunicazione Anac</t>
  </si>
  <si>
    <t>Affidatario / contraente - Denominazione</t>
  </si>
  <si>
    <t>Id. pubblicazione</t>
  </si>
  <si>
    <t>Totali</t>
  </si>
  <si>
    <t>Codice fiscale stazione appaltante</t>
  </si>
  <si>
    <t>Denominazione stazione appaltante</t>
  </si>
  <si>
    <t>ICS di Via Gattamelata</t>
  </si>
  <si>
    <t>Operatori invitati a presentare offerte - Denominazione</t>
  </si>
  <si>
    <t>Operatori invitati a presentare offerte - Codice fiscale</t>
  </si>
  <si>
    <t>Aggiudicatario / contraente - Codice fiscale</t>
  </si>
  <si>
    <t>Somme liquidate al netto dell'Iva</t>
  </si>
  <si>
    <t>affidamento diretto sul Mepa</t>
  </si>
  <si>
    <t>1) 06262520155; 2) 05083120153; 3) 00559960182; 4) 02027040019</t>
  </si>
  <si>
    <t>1) 05083120153; 2) 06262520155; 3) 04715400729</t>
  </si>
  <si>
    <t>1) 06262520155; 2) 05083120153; 3) 02027040019</t>
  </si>
  <si>
    <t>1) Autonoleggi Bruggi sas; 2) Autoservizi Cervi Attilio srl; 3) Autoservizi Voulaz srl</t>
  </si>
  <si>
    <t>1) Dubini srl; 2) Didattica Nord srl; 3) Brambini e Stefani sas; 4) Borgione Centro Didattico srl</t>
  </si>
  <si>
    <t>1) Didattica Nord srl; 2) Dubini srl; 3) Gruppo Giodicart srl</t>
  </si>
  <si>
    <t>1) Dubini srl; 2) Didattica Nord srl; 3) Borgione Centro Didattico srl</t>
  </si>
  <si>
    <t>1) 00769060153; 2) 10710630152; 3) 00833710155</t>
  </si>
  <si>
    <t>1) Agicom Italia srl; 2) EWBM srl</t>
  </si>
  <si>
    <t>1) 06622890967; 2) 09283960962</t>
  </si>
  <si>
    <t>1) Autonoleggi Bruggi sas; 2) Autoservizi Cervi Attilio srl; 3) Star Expo Services srl; 4) Autoservizi Voulaz srl</t>
  </si>
  <si>
    <t>1) 00769060153; 2) 10710630152; 3) 06642620964; 4) 00833710155</t>
  </si>
  <si>
    <t>1) Boldini Autonoleggio srl; 2) Autoservizi Cervi Attilio srl; 3) Zani Viaggi srl</t>
  </si>
  <si>
    <t>1) 08302730968; 2) 10710630152; 3) 02594070167</t>
  </si>
  <si>
    <t>Educazione musicale orchestrale classi quinte scuola primaria as 2017 2018</t>
  </si>
  <si>
    <t>Data ultimazione / data contratto</t>
  </si>
  <si>
    <t>1) Autoservizi Cervi Attilio srl; 2) Autoservizi Zani Evaristo srl; 3) Atm Servizi Diversificati srl; 4) Perletti autoservizi srl; 5) Rampinini Ernesto srl; 6) Autoservizi Voulaz srl</t>
  </si>
  <si>
    <t>1) 10710630152; 2) 00229250162; 3) 07140070967; 4) 02405560166; 5) 00543860134; 6) 00833710155</t>
  </si>
  <si>
    <t>1) 07197160968; 2) 11157810158; 3) 05078440962</t>
  </si>
  <si>
    <t>1) Ambrostudio srl; 2) Frareg srl; 3) Studio Agicom srl unipersonale</t>
  </si>
  <si>
    <t>03827760962</t>
  </si>
  <si>
    <t>1) Agicom Italia srl; 2) C2 srl; 3) Dadonet sas; 4) Proclesis srl; 5) Unify spa</t>
  </si>
  <si>
    <t>1) 06622890967; 2) 01121130197; 3) 03827760962; 4) 12208650155; 5) 03867960282</t>
  </si>
  <si>
    <t>1) Cavalli Pietro; 2) Lucky Music Network srl</t>
  </si>
  <si>
    <t>1) 00139480982; 2) 13090770150</t>
  </si>
  <si>
    <t>1) Agicom Italia srl; 2) Ambrostudio srl; 3) Axios Italia Service srl; 4) C2 srl; 5) Dadonet sas; 6) Proclesis srl; 7) Unify spa</t>
  </si>
  <si>
    <t>1) 06622890967; 2) 07197160968; 3) 06331261005; 4) 01121130197; 5) 03827760962; 6) 12208650155; 7) 03867960282</t>
  </si>
  <si>
    <t>1) Arcadia Tecnologie srl; 2) C2 srl; 3) Soluzione Inforatica srl</t>
  </si>
  <si>
    <t>1) 07161270967; 2) 01121130197; 3) 01511090126</t>
  </si>
  <si>
    <t>01511090126</t>
  </si>
  <si>
    <t>1) Istituto Pia Societa Figlie di San Paolo; 2) LaFeltrinelli.com srl; 3) La Libreria dei Ragazzi srl</t>
  </si>
  <si>
    <t>1) 00434610580; 2) 05329570963; 3) 01426160154</t>
  </si>
  <si>
    <t>1) 02498430608; 2) 02347450989; 3) 03522360969; 4) 06979021216; 5) 02066870391; 6) 06553310969; 7) 01753050507</t>
  </si>
  <si>
    <t>Viaggio di istruzione a Napoli Pompei Ercolano e Caserta scuola Colorni 3D dal 2 al 4 2018</t>
  </si>
  <si>
    <t>1) Luna Park srl; 2) Radici Viaggi srl; 3) Girobus Viaggi; 4) I Viaggi di Angelino di Dap; 5) Giratlantide srl; 6) Viaggio e apprendo srl; 7) Zainetto Verde srl</t>
  </si>
  <si>
    <t>1) 02331490801; 2) 00769060153; 3) 02594070167; 4) 07140070967</t>
  </si>
  <si>
    <t>Associazione LOfficina</t>
  </si>
  <si>
    <t>1) sccsfn69c23f205u; 2) 09903280155; 3) 04715400729</t>
  </si>
  <si>
    <t>1) Colorificio Manzoni di Secchi Stefano; 2) Colorificio Grossich; 3) Gruppo Giodicart srl</t>
  </si>
  <si>
    <t>Num. di offerenti partecipanti</t>
  </si>
  <si>
    <t>Autoservizi per gita gioco Parco Arcadia Bareggio scuola primaria classi prime 19 maggio 2018</t>
  </si>
  <si>
    <t>Z782306FFB</t>
  </si>
  <si>
    <t>1) 00833710155; 2) 08302730968; 3) 01920080122; 4) 02581930969</t>
  </si>
  <si>
    <t>1) Autoservizi Voulaz srl; 2) Boldini Autonoleggio srl; 3) Castano Turismo srl; 4) CTL Consorzio Trasporti Lombardi</t>
  </si>
  <si>
    <t>ZBE231315F</t>
  </si>
  <si>
    <t>Acquisto materiale di cancelleria e stampati per ufficio 2017 2018</t>
  </si>
  <si>
    <t>1) AB Company; 2) Altograf srl; 3) Borgione Centro Didattico srl; 4) Didattica Nord srl; 5) Dubini Srl; 6) Gruppo Giodicart Srl; 7) Gruppo Spaggiari spa; 8) Induerighe SGI srl; 9) La Serigrafica Arti Grafiche srl; 10) La Sforzesca Editrice srl; 11) Valsecchi Giovanni srl; 12) MR Print di Mornata Iolanda</t>
  </si>
  <si>
    <t>1) 01555000429; 2) 01311630758; 3) 02027040019; 4) 05083120153; 5) 06262520155; 6) 04715400729; 7) 00150470342; 8) 05940780017; 9) 04362480966; 10) 04231610728; 11) 07997560151; 12) 03217020134</t>
  </si>
  <si>
    <t>1) AB Company; 2) Altograf srl; 3) Arti Grafiche Fulvio; 4) Borgione Centro Didattico srl; 5) Didattica Nord srl; 6) Dubini Srl; 7) Gruppo Giodicart Srl; 8) Gruppo Spaggiari spa; 9) Induerighe SGI srl; 10) La Serigrafica Arti Grafiche srl; 11) La Sforzesca Editrice srl; 12) MR Print di Mornata Iolanda</t>
  </si>
  <si>
    <t>1) 01555000429; 2) 01311630758; 3) 00962530309; 4) 02027040019; 5) 05083120153; 6) 06262520155; 7) 04715400729; 8) 00150470342; 9) 05940780017; 10) 04362480966; 11) 04231610728; 12) 03217020134</t>
  </si>
  <si>
    <t>Libretti personali alunni scuola Colorni</t>
  </si>
  <si>
    <t>Materiale di pulizia anno scolastico 2017 2018</t>
  </si>
  <si>
    <t>ZE1231C412</t>
  </si>
  <si>
    <t>1) Brescianini e co srl; 2) Mega Chimica srl; 3) Vircol srl</t>
  </si>
  <si>
    <t>1) 03332690969; 2) 09171460158; 3) 00314470121</t>
  </si>
  <si>
    <t>Autoservizi per gita gioco Abbazia Morimondo scuola primaria classi seconde 26 maggio 2018</t>
  </si>
  <si>
    <t>ZE22341586</t>
  </si>
  <si>
    <t>1) 07140070967; 2) 00833710155; 3) 08302730968; 4) 02581930969; 5) 01620590164; 6) 00229250162</t>
  </si>
  <si>
    <t>12202950155</t>
  </si>
  <si>
    <t>Z6623694B4</t>
  </si>
  <si>
    <t>Selezione di un esperto per incarico di RSPP 2018</t>
  </si>
  <si>
    <t>Utilizzo campo sportivo XXV aprile 8 giugno 2018</t>
  </si>
  <si>
    <t>ZC62379CD5</t>
  </si>
  <si>
    <t>1) Atm Servizi Diversificati; 2) Autoservizi Voulaz srl; 3) Boldini Autonoleggio srl; 4) Consorzio Turistico Lombardo; 5) Sap Autoservizi di Piazzalunga &amp; C.; 6) Zani Viaggi</t>
  </si>
  <si>
    <t>1) 07197160968; 2) CLLFRF65R24F205W; 3) 05078440962</t>
  </si>
  <si>
    <t>Centro Universitario Sportivo di Milano</t>
  </si>
  <si>
    <t>91543310154</t>
  </si>
  <si>
    <t>1) Autolinee Arca srl; 2) Autonoleggi Bruggi sas; 3) Zani Viaggi srl; 4) Atm Servizi Diversificati</t>
  </si>
  <si>
    <t>Selezione di un esperto per incarico di RPD 2018</t>
  </si>
  <si>
    <t>Z0223C3874</t>
  </si>
  <si>
    <t>vari</t>
  </si>
  <si>
    <t>1) Ambrostudio srl; 2) Studio tecnico Fabio Collamati; 3) Studio Agicom srl</t>
  </si>
  <si>
    <t>1) Ambrostudio srl; 2) Diemme Informatica srl; 3) Studio Agicom srl</t>
  </si>
  <si>
    <t>1) 07197160968; 2) 02115770469; 3) 05078440962</t>
  </si>
  <si>
    <t>Z5F24DB0ED</t>
  </si>
  <si>
    <t>Spettacolo In Viaggio sul Nilo Teatro Trebbo Primaria classi quarte 16 ottobre 2018</t>
  </si>
  <si>
    <t>Determinazione a contrarre del servizio di AUTONOLEGGIO CON CONDUCENTE PER IL TRASPORTO SCOLASTICO per uscite didattiche, visite guidate e viaggi d'istruzione per l'a.s. 2018/19</t>
  </si>
  <si>
    <t>Z5324E8179</t>
  </si>
  <si>
    <t>Z0724E8194</t>
  </si>
  <si>
    <t>Viaggi Broggi di Broggi Paolo e C sas</t>
  </si>
  <si>
    <t>08495990155</t>
  </si>
  <si>
    <t>Comune di Milano - Area Municipio 8</t>
  </si>
  <si>
    <t>01199250158</t>
  </si>
  <si>
    <t>Autonoleggio uscita didattica Teatro Trebbo Scuola primaria classi quarte 16 ottobre 2018 Comune Milano</t>
  </si>
  <si>
    <t>1) Carminati srl; 2) Autoservizi Facchinetti snc; 3) Viaggi Broggi di Broggi Paolo e C sas</t>
  </si>
  <si>
    <t>1) 02581930969; 2) 02020920159; 3) 08495990155</t>
  </si>
  <si>
    <t>Autonoleggio uscita didattica Teatro Trebbo Scuola primaria classi quarte 16 ottobre 2018 Viaggi Broggi</t>
  </si>
  <si>
    <t>Servizio di assistenza educativa scolatica per alunni diversamente abili as 2018 2019</t>
  </si>
  <si>
    <t>Convenzione Comune di Milano</t>
  </si>
  <si>
    <t>Autonoleggio uscita didattica Villaggio Crespi Scuola primaria classi quinte 6 novembre 2018</t>
  </si>
  <si>
    <t>ZF6251B109</t>
  </si>
  <si>
    <t>1) Autonoleggi Bruggi sas; 2) Autoservizi Cervi Attilio srl; 3) CTL - Consorzio Trasporti Lombardi</t>
  </si>
  <si>
    <t>1) 00769060153; 2) 10710630152; 3) 02581930969</t>
  </si>
  <si>
    <t>Z15252F5B7</t>
  </si>
  <si>
    <t>procedura ristretta</t>
  </si>
  <si>
    <t>Prestazione opera attivita psicomotoria alunni scuola infanzia 2018 2019</t>
  </si>
  <si>
    <t>Visita guidata Monte Stella Scuola Colorni 1B 1D 26 ottobre 2018</t>
  </si>
  <si>
    <t>Z2D254B565</t>
  </si>
  <si>
    <t>Z72255872F</t>
  </si>
  <si>
    <t>Software Axios Diamond per la segreteria rinnovo assistenza 2019</t>
  </si>
  <si>
    <t>Z9425803D9</t>
  </si>
  <si>
    <t>ZF12583377</t>
  </si>
  <si>
    <t>ZF02583B0A</t>
  </si>
  <si>
    <t>Autonoleggio Scuola natura Andora Scuola primaria classi 4ABC 3 e 6 dicembre 2018</t>
  </si>
  <si>
    <t>Z50258643C</t>
  </si>
  <si>
    <t>1)Atm Servizi Diversificati
2)Autonoleggi Bruggi s.a.s. di Graziano Bruggi
3)Autoservizi Cervi Attilio srl
4)Autoservizi Origgi di Crippa Ezio &amp; C. sas
5)Autoservizi Rovaris srl
6)Autoservizi Voulaz srl
7)Boldini Autonoleggio srl
8)Castano Turismo srl
9)Consorzio Turistico Lombardo - Carminati
10)Katia Tours sas
11)Sap Autoservizi di Piazzalunga e C.
12)Star Spa
13)Viaggi Broggi di Broggi Paolo e C. sas
14)Zani Viaggi</t>
  </si>
  <si>
    <t>1)07140070967
2)00769060153
3)10710630152
4)02351610965
5)08489730153
6)00833710155
7)08302730968
8)01920080122
9)02581930969
10)07134040158
11)01620590164
12)06642620964
13)08495990155
14)00229250162</t>
  </si>
  <si>
    <t>Autonoleggio Archeopark di Boario Terme Scuola primaria classi terze 1 aprile 2019</t>
  </si>
  <si>
    <t>Z272592DF2</t>
  </si>
  <si>
    <t>Archeopark di Boario Terme Scuola primaria classi terze 1 aprile 2019</t>
  </si>
  <si>
    <t>ZA72592F1C</t>
  </si>
  <si>
    <t>Archeopark srl</t>
  </si>
  <si>
    <t>01928420981</t>
  </si>
  <si>
    <t>1) CoEsa cooperativa sociale a rl onlus; 2) Associazione LOmbelico onlus; 3) L'Orma</t>
  </si>
  <si>
    <t>1) 12202950155; 2) 09025641003; 3) 04846730960</t>
  </si>
  <si>
    <t>Z3425C5765</t>
  </si>
  <si>
    <t>Assistenza attivita natatoria alunni scuola primaria per as 2018 2019</t>
  </si>
  <si>
    <t>Orientamento nelle classi seconde e terze della scuola secondaria di primo grado per as 2018 19</t>
  </si>
  <si>
    <t>Spettacolo teatrale a scuola per alunni infanzia per il 19 dicembre 2018</t>
  </si>
  <si>
    <t>ZA025D29E4</t>
  </si>
  <si>
    <t>Servizio annuale backup remoto server 2019</t>
  </si>
  <si>
    <t>Z5A25DEFB5</t>
  </si>
  <si>
    <t>Z472600ABF</t>
  </si>
  <si>
    <t>1) Atm Servizi Diversificati; 2)Autonoleggi Bruggi s.a.s. di Graziano Bruggi; 3) Autoservizi Cervi Attilio srl; 4) Autoservizi Origgi di Crippa Ezio &amp; C. sas; 5) Autoservizi Rovaris srl; 6)Autoservizi Voulaz srl</t>
  </si>
  <si>
    <t>1)07140070967; 2)00769060153; 3) 10710630152; 4) 02351610965; 5) 08489730153; 6) 00833710155</t>
  </si>
  <si>
    <t>ZF4251A6B1 - annullato</t>
  </si>
  <si>
    <t>Autonoleggio uscita didattica Villaggio Crespi Scuola primaria classi quinte 18 marzo 2019</t>
  </si>
  <si>
    <t>ZAB262A5F2</t>
  </si>
  <si>
    <t>1) Boldini Autonoleggio srl; 2) Consorzio Turistico Lombardo; 3) Autoservizi Cervi Attilio srl</t>
  </si>
  <si>
    <t xml:space="preserve">1) 08302730968; 2) 02581930969; 3) 10710630152 </t>
  </si>
  <si>
    <t>Spettacolo teatrale a scuola in lingua inglese scuola primaria classi prime 18 gennaio 2019</t>
  </si>
  <si>
    <t>ZB92638944</t>
  </si>
  <si>
    <t>Associazione Culturale Linguistica Educational</t>
  </si>
  <si>
    <t>90053050085</t>
  </si>
  <si>
    <t>Visita guidata Villaggio Crespi Scuola primaria Classi quinte 18 marzo 2019</t>
  </si>
  <si>
    <t>Attivita di drammatizzazione nella scuola secondaria di primo grado 2018 2019</t>
  </si>
  <si>
    <t>Concessione del servizio di distributori per erogazione di bevande e snack</t>
  </si>
  <si>
    <t>Orasesta Spa</t>
  </si>
  <si>
    <t>00761070168</t>
  </si>
  <si>
    <t>Autonoleggio uscita didattica Teatro Trebbo Scuola primaria classi prime 2 maggio 2019</t>
  </si>
  <si>
    <t>Z422664D72</t>
  </si>
  <si>
    <t>Spettacolo Teatro Trebbo Scuola primaria classi prime 2 maggio 2019</t>
  </si>
  <si>
    <t>Z5F266534D</t>
  </si>
  <si>
    <t>1) Viaggi Broggi di Broggi Paolo e C sas;  2) Consorzio Turistico Lombardo; 3) Autoservizi Cervi Attilio srl</t>
  </si>
  <si>
    <t xml:space="preserve">1) 08495990155; 2) 02581930969; 3) 10710630152 </t>
  </si>
  <si>
    <t>Visita guidata Museo del Giocattolo Scuola primaria seconde per il 17 gennaio 2019</t>
  </si>
  <si>
    <t>ZA6266A435</t>
  </si>
  <si>
    <t>Fondazione Paolo Franzini Tibaldeo</t>
  </si>
  <si>
    <t>08242680158</t>
  </si>
  <si>
    <t>Autonoleggio uscita didattica Museo Muba Scuola primaria classi prime 1 8 e 15 feb 2019</t>
  </si>
  <si>
    <t>Z09266B7A9</t>
  </si>
  <si>
    <t>Mostra gioco interattiva Natura al MuBa Scuola primaria classi prime 1 8 e 15 feb 2019</t>
  </si>
  <si>
    <t>Z5F266BF27</t>
  </si>
  <si>
    <t>Z6D266EE11</t>
  </si>
  <si>
    <t>Selezione di 2 psicologi per progetto affettivita classi 5 della scuola primaria 2018 2019</t>
  </si>
  <si>
    <t>Z142673D07</t>
  </si>
  <si>
    <t>Fornitura di materiale didattico per il sostegno per la scuola Colorni 2018 2019 Borgione</t>
  </si>
  <si>
    <t>Fornitura di materiale didattico per il sostegno per la scuola Colorni 2018 2019 Il Melograno</t>
  </si>
  <si>
    <t>Fornitura di materiale didattico per il sostegno per la scuola primaria 2018 2019 Ababas</t>
  </si>
  <si>
    <t>Fornitura di materiale didattico per il sostegno per la scuola primaria 2018 2019 Erickson</t>
  </si>
  <si>
    <t>ZF926976A2</t>
  </si>
  <si>
    <t>ZEB26976C8</t>
  </si>
  <si>
    <t>Z8D26976F0</t>
  </si>
  <si>
    <t>Z742697710</t>
  </si>
  <si>
    <t>Il Melograno soc cooperativa a rl</t>
  </si>
  <si>
    <t>07574540154</t>
  </si>
  <si>
    <t>93046090770</t>
  </si>
  <si>
    <t>Associazione culturale Ababas</t>
  </si>
  <si>
    <t>ZE3269A6A1</t>
  </si>
  <si>
    <t>Z6B269A6A4</t>
  </si>
  <si>
    <t>Z76269A6AA</t>
  </si>
  <si>
    <t>Acquisti materiale didattico scuola infanzia 2018 2019</t>
  </si>
  <si>
    <t>Acquisti materiale didattico scuola primaria classi terze quarte e quinte 2018 2019</t>
  </si>
  <si>
    <t>Acquisti materiale didattico scuola primaria classi prime 2018 2019</t>
  </si>
  <si>
    <t>affidamento diretto sul MePA</t>
  </si>
  <si>
    <t>--</t>
  </si>
  <si>
    <t>Autonoleggio uscita didattica Museo Novecento Scuola primaria classi quarte 29 30 gen e 7 feb 2019</t>
  </si>
  <si>
    <t>Z9826A1AB3</t>
  </si>
  <si>
    <t>ZD525D2978</t>
  </si>
  <si>
    <t>Visita guidata Abbazia di Chiaravalle Scuola Colorni classi prime per il 12 14 15 marzo 2019</t>
  </si>
  <si>
    <t>1)Autoservizi Cervi Attilio srl
2)Autoservizi Rovaris srl
3)Boldini Autonoleggio srl
4)Castano Turismo srl
5)Consorzio Turistico Lombardo - Carminati
6)Sap Autoservizi di Piazzalunga e C.
7)Viaggi Broggi di Broggi Paolo e C. sas</t>
  </si>
  <si>
    <t>1)10710630152
2)08489730153
3)08302730968
4)01920080122
5)02581930969
6)01620590164
7)08495990155</t>
  </si>
  <si>
    <t>Compagnia Teatrodaccapo snc di Fenaroli e Nicoli</t>
  </si>
  <si>
    <t>02506060165</t>
  </si>
  <si>
    <t>Z9726AA6A3</t>
  </si>
  <si>
    <t>Spettacolo teatrale a scuola infanzia Un sogno nel castello per il 5 marzo 2019</t>
  </si>
  <si>
    <t>1) 01555000429; 2) 02027040019; 3) 05083120153; 4) 06262520155; 5) 04715400729; 6) 00150470342; 7) 07997560151</t>
  </si>
  <si>
    <t>1) Ab Company; 2) Borgione Centro Didattico srl; 3) Didattica Nord srl; 4) Dubini srl; 5) Gruppo Giodicart srl; 6) Gruppo Spaggiari Parma spa; 7) Valsecchi Giovanni srl</t>
  </si>
  <si>
    <t>Z2826BDAFB</t>
  </si>
  <si>
    <t>Autoservizi Origgi di Crippa Ezio e C sas</t>
  </si>
  <si>
    <t>1) 02351610965; 2) 08489730153; 3) 00833710155; 4) 08302730968; 5) 08495990155</t>
  </si>
  <si>
    <t>1) Autoservizi Origgi di Crippa Ezio e C sas; 2) Autoservizi Rovaris srl; 3) Autoservizi Voulaz srl; 4) Boldini Autonoleggio srl; 5) Viaggi Broggi di Broggi Paolo e C sas</t>
  </si>
  <si>
    <t>Autonoleggio Scuola natura Andora Scuola primaria classi 4DEF 18 e 22 febbraio 2019</t>
  </si>
  <si>
    <t>ZC226DA23F</t>
  </si>
  <si>
    <t>1) 02351610965; 2) 10710630152; 3) 08489730153; 4) 00833710155; 5) 01920080122; 6) 08495990155</t>
  </si>
  <si>
    <t>1) Autoservizi Origgi di Crippa Ezio e C sas, 2) Autoservizi Cervi Attilio srl, 3) Autoservizi Rovaris srl, 4) Autoservizi Voulaz srl, 5) Castano Turismo srl, 6) Viaggi Broggi di Broggi Paolo e C sas</t>
  </si>
  <si>
    <t>Autonoleggio scuola natura Ghiffa scuola primaria classi 3AB 25 febbraio e 2 marzo 2019</t>
  </si>
  <si>
    <t>Z7D26DBACA</t>
  </si>
  <si>
    <t>1) Autoservizi Origgi di Crippa Ezio e C sas, 2) Autoservizi Cervi Attilio srl, 3) Autoservizi Zani Evaristo srl</t>
  </si>
  <si>
    <t>1) 02351610965; 2) 10710630152; 3) 00229250162</t>
  </si>
  <si>
    <t>Spettacolo in ligua francese al Teatro Pime scuola Colorni classi 2BDE per il 2 aprile 2019</t>
  </si>
  <si>
    <t>Z6E26DF193</t>
  </si>
  <si>
    <t>Mater Lingua srl</t>
  </si>
  <si>
    <t>12342861007</t>
  </si>
  <si>
    <t>Z6B26E50DA</t>
  </si>
  <si>
    <t>Autonoleggio Cascina Fallavecchia scuola primaria classi prime 15 marzo 2019</t>
  </si>
  <si>
    <t>Spettacolo teatrale presso Cascina Fallavecchia scuola primaria classi prime 15 marzo 2019</t>
  </si>
  <si>
    <t>Z9C26E5346</t>
  </si>
  <si>
    <t>Associazione Culturale Teatro Laboratorio di Figura Pane e Mate</t>
  </si>
  <si>
    <t>12751000154</t>
  </si>
  <si>
    <t>1)Consorzio Turistico Lombardo, 2) Autoservizi Cervi Attilio srl, 3) Viaggi Broggi di Broggi Paolo e C sas</t>
  </si>
  <si>
    <t>1) 02581930969, 2) 10710630152, 3) 08495990155</t>
  </si>
  <si>
    <t>Gioppins Tour Operator di Kalimera srl</t>
  </si>
  <si>
    <t>02217780978</t>
  </si>
  <si>
    <t>1) Luna Park srl
2) Radici Viaggi srl
3) Girobus Viaggi
4) Giratlantide srl
5) Viaggio e apprendo srl
6) Zainetto Verde srl
7) Sale srl
8) Alohatour srl
9) Ghibellina Viaggi e Cultura
10) Gioppins Tour Operator di Kalimera srl
11) Katia Tours sas</t>
  </si>
  <si>
    <t xml:space="preserve">1) 02498430608
2) 02347450989
3) 03522360969
4) 02066870391
5) 06553310969
6) 01753050507
7) 04017960404
8) 00546270182
9) 01554910511
10) 02217780978
11) 07134040158
</t>
  </si>
  <si>
    <t>Viaggio istruzione in Toscana alunni Colorni classi 3C e 3F marzo 2019</t>
  </si>
  <si>
    <t>Acquisti materiale didattico scuola primaria classi seconde 2018 2019</t>
  </si>
  <si>
    <t>Z6F26EC0B9</t>
  </si>
  <si>
    <t>1) Borgione Centro Didattico srl; 2) Dubini srl; 3) Gruppo Giodicart srl</t>
  </si>
  <si>
    <t>1) 02027040019; 2) 06262520155; 3) 04715400729</t>
  </si>
  <si>
    <t>Accordatura pianoforti scuola secondaria di primo grado 2019</t>
  </si>
  <si>
    <t>Z1C26EDD56</t>
  </si>
  <si>
    <t>Pedroli Pianforti di Federica Pedroli</t>
  </si>
  <si>
    <t>PDRFRC73P47A429B</t>
  </si>
  <si>
    <t>Affitto spazio per saggio musicale della scuola secondaria di primo grado per il 29 maggio 2019</t>
  </si>
  <si>
    <t>ZA126F0BF8</t>
  </si>
  <si>
    <t>1) PDRFRC73P47A429B</t>
  </si>
  <si>
    <t>1) Pedroli Pianforti di Federica Pedroli; 2) Griffa e figli</t>
  </si>
  <si>
    <t>Organizzazione viaggio istruzione a Venezia scuola Colorni classe 3A 2018 2019</t>
  </si>
  <si>
    <t>Z4626F8B6A</t>
  </si>
  <si>
    <t>Materiale informatico per la scuola Colorni anno scolastico 2018 2019</t>
  </si>
  <si>
    <t>ZF626FE503</t>
  </si>
  <si>
    <t>Z46270660F</t>
  </si>
  <si>
    <t>Z6227066BE</t>
  </si>
  <si>
    <t>Kangourou della Matematica scuola Colorni anno scolastico 2018 2019</t>
  </si>
  <si>
    <t>Kangourou della Matematica scuola primaria classi quarte anno scolastico 2018 2019</t>
  </si>
  <si>
    <t>ACLE - Associazione Culturale Linguistica Educational</t>
  </si>
  <si>
    <t>Z27270C3AC</t>
  </si>
  <si>
    <t>Servizio di piccole riparazioni e minuta manutenzione anno scolastico 2018 2019</t>
  </si>
  <si>
    <t>Z3B27162FF</t>
  </si>
  <si>
    <t>Organizzazione viaggio istruzione a Napoli scuola Colorni classe 3D 2018 2019</t>
  </si>
  <si>
    <t>ZEE27209E1</t>
  </si>
  <si>
    <t>effettuato confronto su Mepa dai docenti</t>
  </si>
  <si>
    <t>effettuato confronto su Mepa</t>
  </si>
  <si>
    <t>Logostre Magenta srl</t>
  </si>
  <si>
    <t>06742260158</t>
  </si>
  <si>
    <t>negoziata</t>
  </si>
  <si>
    <t>1) 07333430150
2) 02725500967
3) 03827760962
4) 02039450180
5) 11431120150
6) 06742260158
7) 12208650155
8) 10139750151
9) 13296300158</t>
  </si>
  <si>
    <t>1) ATR Telematica
2) Cabar srl
3) Dadonet
4) Esse Due di Scole’ Enrico e C. sas
5) GiEffe Informatica di Franco Giovanni
6) Logostre Magenta srl
7) Proclesis srl
8) SP-ABL srl
9) Technosharing srl</t>
  </si>
  <si>
    <t>negoziata con pubblicaz. bando</t>
  </si>
  <si>
    <t>negoziata senza pubblicaz. bando</t>
  </si>
  <si>
    <t>negoziata su Mepa senza pubblicaz. bando</t>
  </si>
  <si>
    <t>Fornitura biglietti planetario di Milano per alunni  Colorni 3B e 3D per il 7 marzo 2019</t>
  </si>
  <si>
    <t>Z5B27355DB</t>
  </si>
  <si>
    <t>Autonoleggio viaggio istruzione Torino scuola Colorni classi 2A 3A 2 maggio 2019</t>
  </si>
  <si>
    <t>08489730153</t>
  </si>
  <si>
    <t>Autoservizi Rovaris srl</t>
  </si>
  <si>
    <t>Z672746AA4</t>
  </si>
  <si>
    <t>1)Autoservizi Cervi Attilio srl
2)Autoservizi Rovaris srl
3)Boldini Autonoleggio srl 4) Katia Tours srl 5) Autoservizi Voulaz srl 6)Sap Autoservizi di Piazzalunga e C.</t>
  </si>
  <si>
    <t>1) 10710630152
2) 08489730153
3) 08302730968
4) 07134040158 5) 00833710155 6) 01620590164</t>
  </si>
  <si>
    <t>Atlante Viaggi Italia srl</t>
  </si>
  <si>
    <t>95073630139</t>
  </si>
  <si>
    <t>1) 00546270182
2) 95073630139
3) 09249210965
4) 06812791009
5) 02066870391
6) 03522360969
7) 07134040158
8) 02347450989
9) 04017960404
10) 06553310969</t>
  </si>
  <si>
    <t>1) Alohatour srl
2) Atlante Viaggi Italia srl
3) E' Viaggi
4) Four Season Natura e cultura di Gaia 900 srl
5) Giratlantide srl
6) Girobus Viaggi
7) Katia Tours sas
8) Radici Viaggi srl
9) Sale srl
10) Viaggio e apprendo srl</t>
  </si>
  <si>
    <t>Z43276B9F7</t>
  </si>
  <si>
    <t>Z49276EAA5</t>
  </si>
  <si>
    <t xml:space="preserve">Certificazione esterna competenze lingua tedesca Fit in Deutsch alunni scuola Colorni 2018 2019 </t>
  </si>
  <si>
    <t>Goethe Institut Rom</t>
  </si>
  <si>
    <t xml:space="preserve">Certificazione esterna competenze lingua inglese alunni scuola Colorni 2018 2019 </t>
  </si>
  <si>
    <t>ZA4277003B</t>
  </si>
  <si>
    <t>Autonoleggio Scuola Natura scuola primaria 4D Marina di Massa dal 18 a 23 marzo 2019</t>
  </si>
  <si>
    <t>1) Autoservizi Sap snc, 2) Autoservizi Rovaris srl, 3) Autoservizi Voulaz srl, 4) Carminati Bus srl, 5) Castano Turismo srl, 6) Viaggi Broggi di Broggi Paolo sas</t>
  </si>
  <si>
    <t>1) 01620590164, 2) 08489730153, 3) 00833710155, 4) 02581930969, 5) 01920080122, 6) 08495990155</t>
  </si>
  <si>
    <t>Girobus Viaggi srl</t>
  </si>
  <si>
    <t>03522360969</t>
  </si>
  <si>
    <t xml:space="preserve">1) 00546270182
2) 95073630139
3) 03637090618
4) 04617111002
5) 09249210965
6) 06812791009
7) 03522360969
8) 10327111000
9) 08555860157
10) 02347450989
11) 04017960404
12) 06553310969
13) 01753050507
</t>
  </si>
  <si>
    <t>1) Alohatour srl
2) Atlante Viaggi Italia srl
3) Chris Tour srl
4) Competition Travel srl
5) E' Viaggi srl
6) Gaia 900 srl
7) Girobus Viaggi srl
8) Happyland Viaggi srl
9) Odos Viaggi srl
10) Radici Viaggi srl
11) Sale srl
12) Viaggio e apprendo srl
13) Zainetto Verde srl</t>
  </si>
  <si>
    <t>Visita guidata acquario civico di Milano Scuola Colorni classe 2E per il 3 maggio 2019</t>
  </si>
  <si>
    <t>Z4A278FC5E</t>
  </si>
  <si>
    <t>Fornitura biglietti planetario di Milano per alunni  Colorni 3E per il 10 maggio 2019</t>
  </si>
  <si>
    <t>Z972793B48</t>
  </si>
  <si>
    <t>Fornitura biglietti Museo Storia Naturale Milano per alunni  Colorni 1E per il 2 maggio 2019</t>
  </si>
  <si>
    <t>Z0C2796441</t>
  </si>
  <si>
    <t>11338450155</t>
  </si>
  <si>
    <t>Associazione Didattica Museale</t>
  </si>
  <si>
    <t>12874300150</t>
  </si>
  <si>
    <t>Selezione di uno psicologo per progetto sportello di ascolto Dsa per la scuola primaria 2018 2019</t>
  </si>
  <si>
    <t>1) BRGNRC64H46L219S; 2) 04917500961; 3) 12874300150; 4) 10165170969</t>
  </si>
  <si>
    <t>1) Enrica Bergamasco; 2) Cooperativa Sociale Solidare; 3) Il Melograno Societa cooperativa sociale onlus; 4) Studio associato professionale Nexia</t>
  </si>
  <si>
    <t>Fornitura biglietti planetario di Milano per alunni  Colorni 3C per il 2 maggio 2019</t>
  </si>
  <si>
    <t>Z0E27ABEE6</t>
  </si>
  <si>
    <t>Z3D24FA0B4</t>
  </si>
  <si>
    <t>Z7C27CA37C</t>
  </si>
  <si>
    <t>Viaggi Broggi di Broggi Paolo sas</t>
  </si>
  <si>
    <t>1) 10710630152
2) 08489730153
3) 02581930969 4) 08495990155</t>
  </si>
  <si>
    <t>1)Autoservizi Cervi Attilio srl
2)Autoservizi Rovaris srl
3)Consorzio Turistico Lombardo 4) Viaggi Broggi di Broggi Paolo sas</t>
  </si>
  <si>
    <t>Z4E27D1882</t>
  </si>
  <si>
    <t>ZEC27D18EF</t>
  </si>
  <si>
    <t>1 Atm Servizi Diversificati
2 Autonoleggi Bruggi s.a.s. di Graziano Bruggi
3 Autoservizi Cervi Attilio srl
4 Autoservizi Origgi di Crippa Ezio &amp; C. sas
5 Autoservizi Rovaris srl
6 Autoservizi Voulaz srl
7 Boldini Autonoleggio srl
8 Castano Turismo srl
9 Comune di Milano Area Municipio 8
10 Consorzio Turistico Lombardo - Carminati
11 Katia Tours sas
12 Sap Autoservizi di Piazzalunga e C.
13 Star Spa
14 Viaggi Broggi di Broggi Paolo e C. sas
15 Zani Viaggi</t>
  </si>
  <si>
    <t>ZC227D70A4</t>
  </si>
  <si>
    <t>Autonoleggio scuola primaria classi 4EF Scuola Natura Andora dal 6 al 10 maggio 2019</t>
  </si>
  <si>
    <t>1 07140070967
2 00769060153
3 10710630152
4 02351610965
5 08489730153
6 00833710155
7 08302730968
8 01920080122
9 01199250158
10 02581930969
11 07134040158
12 01620590164
13 06642620964
14 08495990155
15 00229250162</t>
  </si>
  <si>
    <t>ZF727DDD0D</t>
  </si>
  <si>
    <t>1) Arcadia Tecnologie
2) Agicom Italia srl 
3) Dadonet sas
4) Proclesis srl
5) Soluzione Informatica srl</t>
  </si>
  <si>
    <t>1) 07161270967
2) 06622890967
3) 03827760962
4) 12208650155
5) 01511090126</t>
  </si>
  <si>
    <t>ZAD27E2640</t>
  </si>
  <si>
    <t>Autonoleggio Gita gioco scuola primaria classi seconde Villa Arconati 25 maggio 2019</t>
  </si>
  <si>
    <t>Fornitura rilevatori di presenza e badge di identificazione per il personale delle sedi di Via Gattamelata 35 e Via Paolo Uccello 1</t>
  </si>
  <si>
    <t>Fornitura materiale di pulizia anno scolastico 2018 2019</t>
  </si>
  <si>
    <t>ZCC27ED062</t>
  </si>
  <si>
    <t>1) Brescianini &amp; co. srl
2) Italchim s.r.l.
3) Manutan Italia spa
4) Mega Chimica srl</t>
  </si>
  <si>
    <t>1) 03332690969
2) 03960230377
3) 02097170969
4) 09171460158</t>
  </si>
  <si>
    <t>Autonoleggio per caseificio Fratelli Zani Scuola Colorni classi 2CDEF 5 e 7 marzo 2019</t>
  </si>
  <si>
    <t>Fornitura di stampati per esami di Stato per la scuola secondaria di primo grado</t>
  </si>
  <si>
    <t>Z4D27FE8E2</t>
  </si>
  <si>
    <t>Autoservizi Zani Evaristo srl</t>
  </si>
  <si>
    <t>00229250162</t>
  </si>
  <si>
    <t>1 Atm Servizi Diversificati
2 Autonoleggi Bruggi s.a.s. di Graziano Bruggi
3 Autoservizi Cervi Attilio srl
4 Autoservizi Origgi di Crippa Ezio &amp; C. sas
5 Autoservizi Rovaris srl
6 Autoservizi Voulaz srl
7 Boldini Autonoleggio srl
8 Castano Turismo srl
9 Comune di Milano Area Municipio 8
10 Consorzio Turistico Lombardo - Carminati
11 Katia Tours sas
12 Sap Autoservizi di Piazzalunga e C.
13 Star Spa
14 Viaggi Broggi di Broggi Paolo e C. sas
15 Autoservizi Zani Evaristo srl</t>
  </si>
  <si>
    <t>Fornitura di carta per fotocopie per la scuola</t>
  </si>
  <si>
    <t>ZC028045A6</t>
  </si>
  <si>
    <t>Mega Chimica srl</t>
  </si>
  <si>
    <t>09171460158</t>
  </si>
  <si>
    <t>Ced Market Italia srl</t>
  </si>
  <si>
    <t>13291920158</t>
  </si>
  <si>
    <t>1) 13291920158
2) TFNLRD72S16F205B, 06416940960
3) 05083120153
4) 06262520155
5) 01279740136
6) 02097170969
7) 09521810961</t>
  </si>
  <si>
    <t>1) Ced Market Italia srl
2) Centro Tecnico Ufficio
3) Didattica Nord srl
4) Dubini srl
5) Grassi Ufficio sas
6) Manutan Italia spa
7) Valsecchi Cancelleria srl</t>
  </si>
  <si>
    <t xml:space="preserve">Agicom Italia srl </t>
  </si>
  <si>
    <t>Fornitura e installazione di computer client e software per la segreteria</t>
  </si>
  <si>
    <t>Noleggio di n 1 fotoincisore 60 mesi dal 1 maggio 2016 al 30 aprile 2021</t>
  </si>
  <si>
    <t>ZF52836A31</t>
  </si>
  <si>
    <t>Incarico di RSPP dal 1 luglio 2019 al 30 giugno 2021</t>
  </si>
  <si>
    <t>Servizio di medico competente dal 1 luglio 2019 al 30 giugno 2021</t>
  </si>
  <si>
    <t>Incarico di RPD dal 1 luglio 2019 al 30 giugno 2021</t>
  </si>
  <si>
    <t>Z6F284D22F</t>
  </si>
  <si>
    <t>Servizi assicurativi furto incendio elettronica sui beni della scuola dal 2019 per 48 mesi</t>
  </si>
  <si>
    <t>Z36285F2C4</t>
  </si>
  <si>
    <t>Z33286745C</t>
  </si>
  <si>
    <t>Autonoleggio Gita gioco scuola primaria classi prime Bareggio 18 maggio 2019 penale per annullamento viaggio</t>
  </si>
  <si>
    <t>Helvetia SA Agenzia Benacquista Snc</t>
  </si>
  <si>
    <t>00565010592</t>
  </si>
  <si>
    <t>1) Generali Italia spa Agenzia Generale Verona Lessinia
2) Helvetia SA Agenzia Benacquista Snc
3) Unipolsai Pluriass srl
4) Gruppo ITAS Agenzia Merano di Brugger e Stuffer
5) Groupama Agenzia Assisoleil Snc Bresciani e Guido</t>
  </si>
  <si>
    <t>1) 04193770239
2) 00565010592
3) 01177300033
4) 02525520223
5) 03673660167</t>
  </si>
  <si>
    <t>Importo contratto / fattura s/iva</t>
  </si>
  <si>
    <t>Importo contratto / fattura c/iva</t>
  </si>
  <si>
    <t>Importo gara indicato Avcp s/iva</t>
  </si>
  <si>
    <t>Servizio di intermediazione polizze assicurative dal 26 maggio 2019 al 26 maggio 2023</t>
  </si>
  <si>
    <t>Z4A28C2F75</t>
  </si>
  <si>
    <t>Z2827E6A55 - ANNULLATO</t>
  </si>
  <si>
    <t>01177300033 / 00818570012</t>
  </si>
  <si>
    <t>Agenzia Pluriass Srl / Unipolsai Assicurazioni Spa</t>
  </si>
  <si>
    <t>Vndmsm67s05f205g / 01208830115</t>
  </si>
  <si>
    <t>Servizio di rimozione dei rifiuti solidi urbani della scuola 2019 2020</t>
  </si>
  <si>
    <t>AB International srl Gmbh</t>
  </si>
  <si>
    <t>02899030213</t>
  </si>
  <si>
    <t>Servizi assicurativi RC Infortuni Tutela legale dal 30 ottobre 2019 al 30 ottobre 2023</t>
  </si>
  <si>
    <t>Servizi assicurativi RC Infortuni Tutela legale dal 30 ottobre 2019 al 30 ottobre 2023 - NON ASSEGNATO</t>
  </si>
  <si>
    <t>Z51291F5EE</t>
  </si>
  <si>
    <t>ZE929D3A42</t>
  </si>
  <si>
    <t>Servizio di assistenza educativa scolatica per alunni diversamente abili as 2019 2020</t>
  </si>
  <si>
    <t>ZF429DCC5F</t>
  </si>
  <si>
    <t>Visita guidata alla Cascina Linterno nel Parco delle Cave alunni  Colorni classi prime 16 17 e 18 ottobre 2019</t>
  </si>
  <si>
    <t>Z1329E1BEF</t>
  </si>
  <si>
    <t>Apicoltura Veca di Mauro Veca</t>
  </si>
  <si>
    <t>VCEMRA69L01F205O</t>
  </si>
  <si>
    <t>Pullman per viaggio istruzione scuola natura alunni primaria classi 5BCD Zambla Alta 28 e 31 ottobre 2019</t>
  </si>
  <si>
    <t>Z8C29F0B6D</t>
  </si>
  <si>
    <t>1 Autoservizi Cervi Attilio srl
2 Autoservizi Rovaris srl
3 Autoservizi Voulaz srl
4 Castano Turismo srl
5 Carminati srl
6 Sap Autoservizi di Piazzalunga e C.  7 Autoservizi Facchinetti</t>
  </si>
  <si>
    <t>1 10710630152
2 08489730153
3 00833710155
4 01920080122
5 02581930969
6 01620590164   7 02020920159</t>
  </si>
  <si>
    <t>Z0929F6794</t>
  </si>
  <si>
    <t>Prestazione opera attivita psicomotoria alunni scuola infanzia 2019 2020</t>
  </si>
  <si>
    <t>Z3329FA4E7</t>
  </si>
  <si>
    <t>Pullman per viaggio istruzione scuola natura alunni primaria classi terze Pietra Ligure 21 e 25 ottobre 2019</t>
  </si>
  <si>
    <t>1 Autonoleggi Bruggi s.a.s. di Graziano Bruggi
2 Autoservizi Cervi Attilio srl
3 Autoservizi Origgi di Crippa Ezio &amp; C. sas
4 Autoservizi Rovaris srl
5 Autoservizi Voulaz srl
6 Boldini Autonoleggio srl
7 Castano Turismo srl
8 Consorzio Turistico Lombardo - Carminati srl
9 Katia Tours sas
10 Sap Autoservizi di Piazzalunga e C.
11 Star Spa
12 Viaggi Broggi di Broggi Paolo e C. sas
13 Zani Viaggi</t>
  </si>
  <si>
    <t>1) Bergamasco Enrica 2) Ippolito Luisa</t>
  </si>
  <si>
    <t>1) BRGNRC64H46L219S 2) PPLLSU70B53F205N</t>
  </si>
  <si>
    <t>1) CoEsa cooperativa sociale a rl onlus; 2) L'Ombelico Onlus; 3) L'Orma Ssd a r.l.</t>
  </si>
  <si>
    <t>Orientamento nelle classi terze della scuola secondaria di primo grado per as 2019 2020</t>
  </si>
  <si>
    <t>Agenzia Benacquista Assicurazioni snc</t>
  </si>
  <si>
    <t>bando pubblicato sul sito web della scuola</t>
  </si>
  <si>
    <t>avviso pubblicato sul sito web della scuola</t>
  </si>
  <si>
    <t>1 00769060153
2 10710630152
3 02351610965
4 08489730153
5 00833710155
6 08302730968
7 01920080122
8 02603380169
9 07134040158
10 01620590164
11 06642620964
12 00229250162  13 02594070167</t>
  </si>
  <si>
    <t>Attivita di drammatizzazione nella scuola secondaria di primo grado 2019 2020</t>
  </si>
  <si>
    <t>Z132A34A82</t>
  </si>
  <si>
    <t>Spettacolo teatrale a scuola in attuazione progetto Bulli e pupe per la scuola primaria</t>
  </si>
  <si>
    <t>Z312A39158</t>
  </si>
  <si>
    <t>97504280153</t>
  </si>
  <si>
    <t>Atelier Teatro</t>
  </si>
  <si>
    <t>ZBD2A4E8FC</t>
  </si>
  <si>
    <t>Z402A50706</t>
  </si>
  <si>
    <t>ZCF2A50754</t>
  </si>
  <si>
    <t>1) Didattica Nord srl
2) Effegi di Fantoni Giambattista e C
3) Gruppo Giodicart srl</t>
  </si>
  <si>
    <t>1) 05083120153
2) 01872630171
3) 04715400729</t>
  </si>
  <si>
    <t>1) Borgione Centro Didattico srl
2) Didattica Nord srl
3) Effegi di Fantoni Giambattista e C</t>
  </si>
  <si>
    <t>1) 02027040019
2) 05083120153
3) 01872630171</t>
  </si>
  <si>
    <t>1) Borgione Centro Didattico srl
2) Didattica Nord srl
3) Didattica Toscana srl</t>
  </si>
  <si>
    <t>1) 02027040019
2) 05083120153
3) 00486330509</t>
  </si>
  <si>
    <t>Didattica Toscana srl</t>
  </si>
  <si>
    <t>00486330509</t>
  </si>
  <si>
    <t>Fornitura materiale didattico scuola primaria as 2019 2020 classi seconde</t>
  </si>
  <si>
    <t>Fornitura materiale didattico scuola primaria as 2019 2020 classi quarte</t>
  </si>
  <si>
    <t>Fornitura materiale didattico scuola primaria as 2019 2020 classi quinte</t>
  </si>
  <si>
    <t>Fornitura materiale per biblioteca Colorni 2019 2020</t>
  </si>
  <si>
    <t>Z842A563DE</t>
  </si>
  <si>
    <t>Fornitura materiale didattico scuola dell'infanzia as 2019 2020</t>
  </si>
  <si>
    <t>ZBB2A63EA1</t>
  </si>
  <si>
    <t>Fornitura di biglietti per planetario di Milano per alunni Colorni classi 3A e 3F per il 29 novembre 2019</t>
  </si>
  <si>
    <t>ZA02A66C4C</t>
  </si>
  <si>
    <t>Spettacolo teatrale a scuola per alunni infanzia per il 17 dicembre 2019</t>
  </si>
  <si>
    <t>Z972A6A4B3</t>
  </si>
  <si>
    <t>Pullman per Teatro Bruno Munari scuola primaria classi prime per il 12 dicembre 2019</t>
  </si>
  <si>
    <t>Z512A72BC4</t>
  </si>
  <si>
    <t>ZAF2A87411</t>
  </si>
  <si>
    <t>Fornitura materiale didattico scuola primaria as 2019 2020 classi prime</t>
  </si>
  <si>
    <t>Fornitura materiale didattico scuola primaria as 2019 2020 classi terze</t>
  </si>
  <si>
    <t>Z872A89859</t>
  </si>
  <si>
    <t>Vanni srl</t>
  </si>
  <si>
    <t>ZD02A8986A</t>
  </si>
  <si>
    <t>11665750151</t>
  </si>
  <si>
    <t>1) 00769060153
2) 10710630152
3) 08495990155</t>
  </si>
  <si>
    <t>1) Autonoleggi Bruggi sas di Graziano Bruggi
2) Autoservizi Cervi Attilio srl
3) Viaggi Broggi di Broggi Paolo e C sas</t>
  </si>
  <si>
    <t>1) Effegi di Fantoni Giambattista e C
2) Vanni srl</t>
  </si>
  <si>
    <t>1) 01872630171
2) 11665750151</t>
  </si>
  <si>
    <t>1) Gruppo Giodicart srl
2) Borgione Centro Didattico srl</t>
  </si>
  <si>
    <t>1) 04715400729
2) 02027040019</t>
  </si>
  <si>
    <t>ZE92A9963B</t>
  </si>
  <si>
    <t>Assistenza per attivita natatoria alunni scuola primaria per as 2019 2020</t>
  </si>
  <si>
    <t>Librerie Feltrinelli srl</t>
  </si>
  <si>
    <t>04628790968</t>
  </si>
  <si>
    <t>Fornitura materiale per alunno dva infanzia sezione azzurra anno scolastico 2019 2020</t>
  </si>
  <si>
    <t>Z1F2AA668D</t>
  </si>
  <si>
    <t>1) Centroscuola Srl
2) Didattica Paideia Sas
3) Libreria Cortina srl
4) Libreria La Tribuna snc di S. Consoli e V. Corrias
5) Libreria Mauro Snc
6) Librerie Feltrinelli Srl
7) Librerie Giunti Srl
8) Libri A Scuola Srl
9) Libreria dei ragazzi srl</t>
  </si>
  <si>
    <t>1) 01510140203
2) 00724570163
3) 08331270150
4) 08455620966
5) 10719320151
6) 04628790968
7) 07954120965
8) 03296550126
9) 01426160154ù</t>
  </si>
  <si>
    <t>1) Centroscuola Srl
2) Didattica Paideia Sas
3) Libreria Cortina srl
4) Libreria La Tribuna snc di S. Consoli e V. Corrias
5) Libreria Mauro Snc
6) Librerie Feltrinelli Srl
7) Librerie Giunti Srl
8) Libri A Scuola Srl
9) Libreria dei ragazzi srl
10) Premedia di Merlini Vincenzo e C snc</t>
  </si>
  <si>
    <t>1) 01510140203
2) 00724570163
3) 08331270150
4) 08455620966
5) 10719320151
6) 04628790968
7) 07954120965
8) 03296550126
9) 01426160154
10) 01900970441</t>
  </si>
  <si>
    <t>Premedia di Merlini Vincenzo e C snc</t>
  </si>
  <si>
    <t>01900970441</t>
  </si>
  <si>
    <t>Fornitura di materiale per alunni dva della scuola primaria anno scolastico 2019 2020</t>
  </si>
  <si>
    <t>Z4C2AB1570</t>
  </si>
  <si>
    <t>Z212AB159D</t>
  </si>
  <si>
    <t>ZDB2AB15BE</t>
  </si>
  <si>
    <t>Edizioni Centro Studi Erickson spa</t>
  </si>
  <si>
    <t>Fornitura di materiale per alunni dva della scuola secondaria di primo grado 2019 2020 Erickson</t>
  </si>
  <si>
    <t>Fornitura di materiale per alunni dva della scuola secondaria di primo grado 2019 2020 Borgione</t>
  </si>
  <si>
    <t>Fornitura di biglietti per planetario di Milano per alunni Colorni classi 3B e 3D per il 13 dicembre 2019</t>
  </si>
  <si>
    <t>Z1B2AB81CF</t>
  </si>
  <si>
    <t>1) Accademia Amiata Mutamenti
2) Daniela Damiani
3) Saverio Fiano</t>
  </si>
  <si>
    <t>1) 01339880534
2) DMNDNL70S65F704W
3) FNISVR76H19F205T</t>
  </si>
  <si>
    <t>Z242AC1558</t>
  </si>
  <si>
    <t>Pullman per Teatro Trebbo scuola primaria classi seconde per il 17 e 18 dicembre 2019</t>
  </si>
  <si>
    <t>ZB82AC7715</t>
  </si>
  <si>
    <t xml:space="preserve">1 Autoservizi Cazzaniga Silvestro sas di Cazzaniga Angelo e C
2 Autoservizi Cervi Attilio srl
3 Autoservizi Rovaris srl
4 Consorzio Turistico Lombardo - Carminati srl
5 Viaggi Broggi di Broggi Paolo e C. sas </t>
  </si>
  <si>
    <t>1 02027220132
2 10710630152
3 08489730153
4 02603380169
5 08495990155</t>
  </si>
  <si>
    <t>ZC42AC94CA</t>
  </si>
  <si>
    <t>Fornitura di biglietti per Teatro Bruno Munari scuola primaria classi prime per il 12 dicembre 2019</t>
  </si>
  <si>
    <t>ZD42ACF449</t>
  </si>
  <si>
    <t>MA Milano Allarmi di Massazza Giancarlo</t>
  </si>
  <si>
    <t>MSSGCR54P05F205C</t>
  </si>
  <si>
    <t>Z2B2AD0F4A</t>
  </si>
  <si>
    <t>Fornitura e installazione di un allarme alla porta antipanico piano terra su Viale Teodorico</t>
  </si>
  <si>
    <t>Spettacolo teatrale al Museo Farfalla per alunni scuola primaria classi 4A e 4B per il 16 dicembre 2019</t>
  </si>
  <si>
    <t>Z2C2AD68C8</t>
  </si>
  <si>
    <t>09951720961</t>
  </si>
  <si>
    <t>Fosforo Società Cooperativa Sociale</t>
  </si>
  <si>
    <t>Fornitura di biglietti per spettacolo teatrale per classi seconde primaria per il 17 e 18 dicembre 2019</t>
  </si>
  <si>
    <t>Fosforo Societa Cooperativa Sociale</t>
  </si>
  <si>
    <t>Visite 11 e 18 maggio 2017 Museo Scienza e Tecnologia di Milano primaria classi 3CDEF</t>
  </si>
  <si>
    <t>Fondazione Museo Nazionale Scienza e Tecnologia Leonardo da Vinci</t>
  </si>
  <si>
    <t>Fornitura di biglietti per Museo Scienza e Tecnologia per classi quarte per 8 17 e 24 gennaio 2020</t>
  </si>
  <si>
    <t>Spettacolo teatrale in lingua francese per alunni scuola Colorni classi 2B 2D 2E per il 13 gennaio 2020</t>
  </si>
  <si>
    <t>Z362AE2BA6</t>
  </si>
  <si>
    <t>Pullman per viaggio istruzione scuola natura alunni primaria classi terze Andora 16 e 20 marzo 2020</t>
  </si>
  <si>
    <t>ZD32AFB6EF</t>
  </si>
  <si>
    <t>Z7A2AFD9C6</t>
  </si>
  <si>
    <t>Amministratore di sistema e definizione delle misure minime di sicurezza ICT anno 2020</t>
  </si>
  <si>
    <t>Z582AFDF51</t>
  </si>
  <si>
    <t>Assistenza su software gestionale Axios Diamond per la segreteria anno 2020</t>
  </si>
  <si>
    <t>Servizio di backup remoto del server per l'anno 2020</t>
  </si>
  <si>
    <t>Diemme Informatica srl</t>
  </si>
  <si>
    <t>Pullman per uscita didattica abbazia Chiaravalle alunni Colorni classi prime 24 26 e 27 marzo 2020</t>
  </si>
  <si>
    <t>1 Autoservizi Cervi Attilio srl
2 Carminati srl
3 Katia Tours sas</t>
  </si>
  <si>
    <t>1 10710630152
2 02603380169
3 07134040158</t>
  </si>
  <si>
    <t>Guida per uscita didattica abbazia Chiaravalle alunni Colorni classi prime 24 26 e 27 marzo 2020</t>
  </si>
  <si>
    <t>Fornitura di biglietti per planetario di Milano per alunni scuola primaria classi quinte per il 4 e 11 marzo 2020</t>
  </si>
  <si>
    <t>Rappresentazione teatrale in lingua inglese a scuola primaria classi seconde per il 15 gennaio 2020</t>
  </si>
  <si>
    <t>Z1B2B200AF</t>
  </si>
  <si>
    <t>Learning English Media Srl</t>
  </si>
  <si>
    <t>11462960011</t>
  </si>
  <si>
    <t>Selezione di un esperto esterno per progetto Bullismo per le classi quarte della scuola primaria</t>
  </si>
  <si>
    <t>ZD42B2B2FD</t>
  </si>
  <si>
    <t>Selezione di un esperto per il progetto Orientamento per le classi seconde della scuola Colorni</t>
  </si>
  <si>
    <t>Z682B2B446</t>
  </si>
  <si>
    <t>Selezione di un esperto esterno per progetto Recitare in musica per le classi quinte della scuola primaria</t>
  </si>
  <si>
    <t>ZA42B2B4C2</t>
  </si>
  <si>
    <t>Z532B2B47F</t>
  </si>
  <si>
    <t>Attivita di prevenzione in materia di tossicodipendenza e disagio giovanile scuola Colorni</t>
  </si>
  <si>
    <t>ZED2B31DBC</t>
  </si>
  <si>
    <t>91030420409</t>
  </si>
  <si>
    <t>1) 91030420409</t>
  </si>
  <si>
    <t>Parrocchia Sant Ildefonso</t>
  </si>
  <si>
    <t>97049840156</t>
  </si>
  <si>
    <t>1) Centro culturale San Protaso 
2) Parrocchia Sant Ildefonso
3) Teatro Rosetum</t>
  </si>
  <si>
    <t>2) 97049840156</t>
  </si>
  <si>
    <t>Pullman per uscita didattica Museo Scienza e Tecnica classi 4EF 17 gennaio 2020</t>
  </si>
  <si>
    <t>Z912B3DE9A</t>
  </si>
  <si>
    <t>1 Autoservizi Cervi Attilio srl
2 Boldini Autonoleggio srl
3 Zani Viaggi</t>
  </si>
  <si>
    <t>1 10710630152
2 08302730968
3 00229250162</t>
  </si>
  <si>
    <t>Utilizzo sala per saggio di fine anno scuola Colorni per il 19 maggio 2020</t>
  </si>
  <si>
    <t>Comunita San Patrignano Societa Cooperativa Sociale</t>
  </si>
  <si>
    <t>1) Comunita San Patrignano Societa Cooperativa Sociale
2) Associazione Giorgia Benusiglio
3) Associazione La Cascina Onlus</t>
  </si>
  <si>
    <t>Z3C2B70D03</t>
  </si>
  <si>
    <t>Rinnovo licenze uso software antivirus per la segreteria dell'Istituto anno 2020</t>
  </si>
  <si>
    <t>Formazione per la prevenzione e gestione delle crisi comportamentali per i docenti dell'Istituto</t>
  </si>
  <si>
    <t>Spettacolo teatrale al Museo Farfalla per alunni scuola primaria classi 4A e 4B per il 5 febbraio 2020</t>
  </si>
  <si>
    <t>ZA62B7636E</t>
  </si>
  <si>
    <t>Anagramma Psicologi</t>
  </si>
  <si>
    <t>97839840150</t>
  </si>
  <si>
    <t>1) A scuola di...
2) Associazione Gedeone
3) CeDisMa Centro studi sulla ricerche sulla disabilita e marginalita
4) Manidi Alice
5) Anagramma Psicologi</t>
  </si>
  <si>
    <t>5) 97839840150</t>
  </si>
  <si>
    <t>Viaggio istruzione con stage in lingua tedesca in Germania per alunni 3A Colorni dal 22 al 28 marzo 2020</t>
  </si>
  <si>
    <t>Z0F2B7BB2C</t>
  </si>
  <si>
    <t>Pullman per viaggio istruzione scuola natura Pietra Ligure primaria classi 4CD il 17 e il 21 febbraio 2020</t>
  </si>
  <si>
    <t>ZE92B825F9</t>
  </si>
  <si>
    <t>1 Autoservizi Rovaris srl
2 Autoservizi Voulaz srl
3 Castano Turismo srl</t>
  </si>
  <si>
    <t>1 08489730153
2 00833710155
3 01920080122</t>
  </si>
  <si>
    <t>Z8F2B8D0D4</t>
  </si>
  <si>
    <t>Fornitura di materiale per il laboratorio di educazione artistica della scuola Colorni 2019 2020</t>
  </si>
  <si>
    <t>Fornitura di materiale per gli alunni a indirizzo musicale della scuola Colorni 2019 2020</t>
  </si>
  <si>
    <t>Z722B92D05</t>
  </si>
  <si>
    <t>Lucky Music Network srl</t>
  </si>
  <si>
    <t>13090770150</t>
  </si>
  <si>
    <t>Colorificio Prealpi di Pozzi Paolo</t>
  </si>
  <si>
    <t>PZZPLA70A18F205B</t>
  </si>
  <si>
    <t>NON AGGIUDICATA</t>
  </si>
  <si>
    <t>1) Associazione LOmbelico onlus 
2) Associazione Atelier Teatro</t>
  </si>
  <si>
    <t>1) 09025641003
2) 97504280153</t>
  </si>
  <si>
    <t>1) Monarco Viaggi sas di Michelangelo Crippa e C 
2) Stippelli Viaggi srl
3) Geko Viaggi di GesCo srl con socio unico</t>
  </si>
  <si>
    <t>1) 01194050124
2) 08236210962
3) 02640280349</t>
  </si>
  <si>
    <t>Fornitura in ambito Pnsd Azione 7 realizzazione di ambienti di apprendimento innovativi</t>
  </si>
  <si>
    <t>Z7C2BEF934</t>
  </si>
  <si>
    <t>Kangourou individuale della Matematica scuola Colorni 2019 2020</t>
  </si>
  <si>
    <t>Kangourou individuale della Matematica scuola primaria 2019 2020</t>
  </si>
  <si>
    <t>Z352BF1CF9</t>
  </si>
  <si>
    <t>Pullman per uscita didattica al Teatro alla Scala primaria classi seconde per il 4 marzo 2020</t>
  </si>
  <si>
    <t>1) 02027220132
2) 10710630152
3) 09501980016
4) 08495990155</t>
  </si>
  <si>
    <t xml:space="preserve">Viaggi Broggi di Broggi Paolo e C. sas </t>
  </si>
  <si>
    <t>Laboratorio a scuola Bolle di Sapone per la scuola infanzia 15 gennaio 2020</t>
  </si>
  <si>
    <t>Laboratorio sulle api e visita guidata Villa Raimondi scuola primaria classi seconde 24 e 25 marzo 2020</t>
  </si>
  <si>
    <t>Fondazione Minoprio</t>
  </si>
  <si>
    <t>01235680137</t>
  </si>
  <si>
    <t>1) Autoservizi Cazzaniga Silvestro sas di Cazzaniga Angelo e C
2) Autoservizi Cervi Attilio srl
3) Linea Azzurra srl
4) Viaggi Broggi di Broggi Paolo e C sas</t>
  </si>
  <si>
    <t>Laboratorio a scuola Arcobaleno dei colori per Infanzia 5 marzo 2020</t>
  </si>
  <si>
    <t>Pullman per Villa Raimondi scuola primaria classi seconde 24 e 25 marzo 2020</t>
  </si>
  <si>
    <t>1) Autoservizi Cervi Attilio srl
2) Autoservizi Rovaris srl
3) Linea Azzurra srl</t>
  </si>
  <si>
    <t>1) 10710630152
2) 08489730153
3) 09501980016</t>
  </si>
  <si>
    <t>Pullman per Mart di Rovereto scuola secondaria classi 3BC per il 31 marzo 2020</t>
  </si>
  <si>
    <t>Azienda per il Turismo Rovereto e Vallagarina</t>
  </si>
  <si>
    <t>01875250225</t>
  </si>
  <si>
    <t>Visita guidata viaggio istruzione in Trentino scuola secondaria classi 3BC per il 31 marzo 2020</t>
  </si>
  <si>
    <t>Pullman per scuola natura Vacciago scuola secondaria classe 3E dal 6 al 8 aprile 2020</t>
  </si>
  <si>
    <t>1) 10710630152
2) 00833710155
3) 02581930969</t>
  </si>
  <si>
    <t>1) Autoservizi Cervi Attilio srl
2) Autoservizi Voulaz srl
3) Consorzio Turistico Lombardo</t>
  </si>
  <si>
    <t xml:space="preserve">1) Boldini Autonoleggio srl
2) Carminati srl
3) Perletti Autoservizi srl
4) Viaggi Broggi di Broggi Paolo e C. sas </t>
  </si>
  <si>
    <t>1) 08302730968
2) 02603380169
3) 02405560166
4 08495990155</t>
  </si>
  <si>
    <t>Pullman per caseificio Zani di Cigole scuola secondaria classi 2BCE del 31 marzo 2020</t>
  </si>
  <si>
    <t>1) 02351610965
2) 02603380169</t>
  </si>
  <si>
    <t>1) Autoservizi Origgi di Crippa Ezio e C sas
2) Carminati srl</t>
  </si>
  <si>
    <t>Pullman per caseificio Zani di Cigole scuola secondaria classi 2AD del 2 aprile 2020</t>
  </si>
  <si>
    <t>1) Autoservizi Cervi Attilio srl
2) Autoservizi Rovaris srl</t>
  </si>
  <si>
    <t>1) 10710630152
2) 08489730153</t>
  </si>
  <si>
    <t>Certificazione lingua francese alunni scuola secondaria di primo grado 2019 2020</t>
  </si>
  <si>
    <t>Z922C4A167</t>
  </si>
  <si>
    <t>Acquisto di prodotti disinfettanti 2019 2020</t>
  </si>
  <si>
    <t>Rinnovo uso del dominio Internet icsgattamelata gov it per un anno</t>
  </si>
  <si>
    <t>Z3F2C4E928</t>
  </si>
  <si>
    <t>Aruba spa</t>
  </si>
  <si>
    <t>04552920482</t>
  </si>
  <si>
    <t>CANCELLATO</t>
  </si>
  <si>
    <t>Z632C2C6EF - ANNULLATO</t>
  </si>
  <si>
    <t>ZCA2C2CB2A - ANNULLATO</t>
  </si>
  <si>
    <t>Institut Francais Italia</t>
  </si>
  <si>
    <t xml:space="preserve">96045350582 </t>
  </si>
  <si>
    <t>Fornitura di materiale per laboratorio di informatica plesso Colorni as 2019 2020</t>
  </si>
  <si>
    <t>Z572C839D9</t>
  </si>
  <si>
    <t>Fornitura di materiale per laboratorio di scienze plesso Colorni as 2019 2020</t>
  </si>
  <si>
    <t>Z6E2C8B6AF</t>
  </si>
  <si>
    <t>Z9B2C8C2D0</t>
  </si>
  <si>
    <t>1) Mega Chimica srl
2) Vircol srl</t>
  </si>
  <si>
    <t>Fornitura di materiale per biblioteca Colorni as 2019 2020 seconda fornitura</t>
  </si>
  <si>
    <t>10719320151</t>
  </si>
  <si>
    <t>Z822C8F105</t>
  </si>
  <si>
    <t>Assinfonet srl</t>
  </si>
  <si>
    <t>13286770154</t>
  </si>
  <si>
    <t>Net e Soft sas di Di Girolamo Giacomo e C</t>
  </si>
  <si>
    <t>02049520816</t>
  </si>
  <si>
    <t>Z742C9748D  CUP: H49F20000000001</t>
  </si>
  <si>
    <t>Z352BE3981 - CUP: H49F19000220001</t>
  </si>
  <si>
    <t>1 05185750014
2 02049520816
3 07644780723
4 05492010961
5 05685740721
6 15514131000
7 01680360763</t>
  </si>
  <si>
    <t>1 Rekordata srl
2 Net e Soft Sas di Di Girolamo Giacomo e C
3 Abintrax srl
4 Tsa srl
5 CeC Consulting spa
6 Media Tecno Store srls
7 Apolab Scientific srl</t>
  </si>
  <si>
    <t>Fornitura di computer portatili per l’apprendimento a distanza degli alunni</t>
  </si>
  <si>
    <t>Medicina e Lavoro srl</t>
  </si>
  <si>
    <t>06604890969</t>
  </si>
  <si>
    <t>Gruppo Safil srl</t>
  </si>
  <si>
    <t>05632341219</t>
  </si>
  <si>
    <t>Z7A2CC17C0</t>
  </si>
  <si>
    <t>Fornitura di mascherine filtranti chirurgiche tipo 1</t>
  </si>
  <si>
    <t>Fornitura di mascherine e prodotti igiene personale</t>
  </si>
  <si>
    <t>Fornitura di materiale per laboratori di musica plesso Colorni as 2019 2020</t>
  </si>
  <si>
    <t>Merula Marco</t>
  </si>
  <si>
    <t>MRLMRC48L19L219M</t>
  </si>
  <si>
    <t>ZC22CCD4C7</t>
  </si>
  <si>
    <t>Fornitura di materiale per laboratorio di educazione artistica plesso Colorni as 2019 2020</t>
  </si>
  <si>
    <t>Z992CCDC5B</t>
  </si>
  <si>
    <t>Fornitura di dispenser da parete gel disinfettante e guanti monouso</t>
  </si>
  <si>
    <t>Fornitura di guanti monouso</t>
  </si>
  <si>
    <t>Bi.Vi. srl a socio unico</t>
  </si>
  <si>
    <t>13458350157</t>
  </si>
  <si>
    <t>Fornitura di detergenti alcolici</t>
  </si>
  <si>
    <t>Fornitura di candeggina</t>
  </si>
  <si>
    <t>Macro di Crocco Claudio</t>
  </si>
  <si>
    <t>CRCCLD85B26L219L</t>
  </si>
  <si>
    <t>ZE52CD85DF</t>
  </si>
  <si>
    <t>Z282CD85EA</t>
  </si>
  <si>
    <t>ZE92CD85F8</t>
  </si>
  <si>
    <t>1 non noto
2 13458350157
3 02257570230
4 09987230969
5 02369570987
6 09606060961
7 00150470342
8 07922090969
9 02562700134
10 03960230377
11 non noto
12 non noto
13 CRCCLD85B26L219L
14 02097170969
15 non noto
16 02221860345
17 09171460158
18 03592480135
19 11905520018
20 02316361209
21 non noto
22 08155160966</t>
  </si>
  <si>
    <t>1) Cavalli Musica
2) Daminelli Pietro srl
3) Merula Marco</t>
  </si>
  <si>
    <t>1) 00139480982
2) 01895600169
3) MRLMRC48L19L219M</t>
  </si>
  <si>
    <t>1) Borgione Centro Didattico srl
2) Colorificio Manzoni di Secchi Stefano
3) Didattica Nord srl
4) Dubini Srl
5) Gruppo Spaggiari Parma Spa
6) Leroy Merlin</t>
  </si>
  <si>
    <t>1) 02027040019
2) SCCSFN69C23F205U
3) 05083120153
4) 06262520155
5) 00150470342
6) 05602710963</t>
  </si>
  <si>
    <t>1 Attilio Negri srl
2 Bi.Vi. Srl
3 Buic Vip srl
4 E20 srls
5 Gifran srl
6 Group of Passion Srl
7 Gruppo Spaggiari Parma Spa
8 Hartex Group s.r.l
9 Igienpul srl
10 Italchim s.r.l.
11 Itaiana Medical srl
12 Konsulta srl
13 Macro di Crocco Claudio
14 Manutan Italia spa
15 Marketing Group
16 Medical Parma srl
17 Mega Chimica srl
18 Peregolibri Forniture srl
19 Rem System srl
20 Sisters srl
21 Tokoffice srls
22 Wicon Italia srl</t>
  </si>
  <si>
    <t>1 Attilio Negri srl
2 Bi.Vi. Srl
3 Buic Vip srl
4 E20 srls
5 Gifran srl
6 Group of Passion Srl
7 Gruppo Spaggiari Parma spa
8 Hartex Group s.r.l
9 Igienpul srl
10 Italchim s.r.l.
11 Itaiana Medical srl
12 Konsulta srl
13 Macro di Crocco Claudio
14 Manutan Italia spa
15 Marketing Group
16 Medical Parma srl
17 Mega Chimica srl
18 Peregolibri Forniture srl
19 Rem System srl
20 Sisters srl
21 Tokoffice srls
22 Wicon Italia srl</t>
  </si>
  <si>
    <t>Z9E2A0A536 - ANNULLATO</t>
  </si>
  <si>
    <t>ZC22AE8F27 - ANNULLATO</t>
  </si>
  <si>
    <t>ZD62B0B3B9 - ANNULLATO</t>
  </si>
  <si>
    <t>Z2A2B22901 - ANNULLATO</t>
  </si>
  <si>
    <t>ZC52C0BF3A - ANNULLATO</t>
  </si>
  <si>
    <t>ZB02C0E0C9 - ANNULLATO</t>
  </si>
  <si>
    <t>Z512C1000C - ANNULLATO</t>
  </si>
  <si>
    <t>Z132C170C2 - ANNULLATO</t>
  </si>
  <si>
    <t>Z722C22838 - ANNULLATA</t>
  </si>
  <si>
    <t>Z0F2C262D6 - ANNULLATO</t>
  </si>
  <si>
    <t>ZF42CA8358 - ANNULLATO</t>
  </si>
  <si>
    <t>Libreria Mauro Snc Di Burlini Mauro e C</t>
  </si>
  <si>
    <t>Z702C2F68F - ANNULLATO</t>
  </si>
  <si>
    <t>Fornitura di pannelli divisori e visiere protettive</t>
  </si>
  <si>
    <t>Feda srl</t>
  </si>
  <si>
    <t>01483910558</t>
  </si>
  <si>
    <t>Z142D05612</t>
  </si>
  <si>
    <t>Esse Due di Scole Enrico e C sas</t>
  </si>
  <si>
    <t>02039450180</t>
  </si>
  <si>
    <t>Computer portatili per la didattica</t>
  </si>
  <si>
    <t>Z792D2A9F7</t>
  </si>
  <si>
    <t>Fornitura informatica per uffici amministrativi</t>
  </si>
  <si>
    <t>Z4E2D37228</t>
  </si>
  <si>
    <t>Z6F2B73345 ANNULLATO</t>
  </si>
  <si>
    <t>ZCA2C23FF0 - ANNULLATA</t>
  </si>
  <si>
    <t>Z5A2B19620 - ANNULLATO</t>
  </si>
  <si>
    <t>Z3A2D8D62B</t>
  </si>
  <si>
    <t>Fornitura di un sistema hi-fi micro per il laboratorio di musica della scuola secondaria di primo grado</t>
  </si>
  <si>
    <t>04654610874</t>
  </si>
  <si>
    <t>Informatica.net srl</t>
  </si>
  <si>
    <t>Z1A2D93D51</t>
  </si>
  <si>
    <t xml:space="preserve">Fornitura di materiale per protocollo anti Covid 19 </t>
  </si>
  <si>
    <t>Sisters srl</t>
  </si>
  <si>
    <t>02316361209</t>
  </si>
  <si>
    <t>varie</t>
  </si>
  <si>
    <t>ZA32E22A75</t>
  </si>
  <si>
    <t>Corso di formazione sul protocollo anti Covid della scuola per tutti i lavoratori as 2020 2021</t>
  </si>
  <si>
    <t>Fornitura cartellonistica anti Covid 19</t>
  </si>
  <si>
    <t>ZE92E27631</t>
  </si>
  <si>
    <t>Arti Grafiche Tibiletti snc di Patrizia Tibiletti e C</t>
  </si>
  <si>
    <t>01356590123</t>
  </si>
  <si>
    <t>Fornitura di scanner termico per rilevazione temperatura corporea e mascherine FFP2</t>
  </si>
  <si>
    <t>ZAA2E28F5F</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</si>
</sst>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Sì&quot;;&quot;Sì&quot;;&quot;No&quot;"/>
    <numFmt numFmtId="179" formatCode="&quot;Vero&quot;;&quot;Vero&quot;;&quot;Falso&quot;"/>
    <numFmt numFmtId="180" formatCode="&quot;Attivo&quot;;&quot;Attivo&quot;;&quot;Inattivo&quot;"/>
    <numFmt numFmtId="181" formatCode="[$€-2]\ #.##000_);[Red]\([$€-2]\ #.##000\)"/>
    <numFmt numFmtId="182" formatCode="_-[$€-410]\ * #,##0.00_-;\-[$€-410]\ * #,##0.00_-;_-[$€-410]\ * &quot;-&quot;??_-;_-@_-"/>
    <numFmt numFmtId="183" formatCode="&quot;Attivo&quot;;&quot;Attivo&quot;;&quot;Disattivo&quot;"/>
    <numFmt numFmtId="184" formatCode="[$-410]dddd\ d\ mmmm\ yyyy"/>
    <numFmt numFmtId="185" formatCode="_-* #,##0_-;\-* #,##0_-;_-* &quot;-&quot;??_-;_-@_-"/>
    <numFmt numFmtId="186" formatCode="[$-410]d\-mmm;@"/>
    <numFmt numFmtId="187" formatCode="_-* #,##0.00\ [$€-410]_-;\-* #,##0.00\ [$€-410]_-;_-* &quot;-&quot;??\ [$€-410]_-;_-@_-"/>
  </numFmts>
  <fonts count="55">
    <font>
      <sz val="11"/>
      <color theme="1"/>
      <name val="Calibri"/>
      <family val="2"/>
    </font>
    <font>
      <sz val="11"/>
      <color indexed="8"/>
      <name val="Calibri"/>
      <family val="2"/>
    </font>
    <font>
      <sz val="10"/>
      <name val="Arial"/>
      <family val="2"/>
    </font>
    <font>
      <sz val="9"/>
      <name val="Tahoma"/>
      <family val="2"/>
    </font>
    <font>
      <b/>
      <sz val="9"/>
      <name val="Tahoma"/>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30"/>
      <name val="Calibri"/>
      <family val="2"/>
    </font>
    <font>
      <u val="single"/>
      <sz val="11"/>
      <color indexed="25"/>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b/>
      <sz val="10"/>
      <color indexed="8"/>
      <name val="Calibri"/>
      <family val="2"/>
    </font>
    <font>
      <sz val="10"/>
      <color indexed="8"/>
      <name val="Calibri"/>
      <family val="2"/>
    </font>
    <font>
      <strike/>
      <sz val="10"/>
      <color indexed="8"/>
      <name val="Calibri"/>
      <family val="2"/>
    </font>
    <font>
      <sz val="8"/>
      <color indexed="8"/>
      <name val="Calibri"/>
      <family val="2"/>
    </font>
    <font>
      <u val="single"/>
      <strike/>
      <sz val="11"/>
      <color indexed="30"/>
      <name val="Calibri"/>
      <family val="2"/>
    </font>
    <font>
      <u val="single"/>
      <sz val="10"/>
      <color indexed="30"/>
      <name val="Calibri"/>
      <family val="2"/>
    </font>
    <font>
      <sz val="8"/>
      <name val="Segoe U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0"/>
      <color theme="1"/>
      <name val="Calibri"/>
      <family val="2"/>
    </font>
    <font>
      <sz val="10"/>
      <color theme="1"/>
      <name val="Calibri"/>
      <family val="2"/>
    </font>
    <font>
      <strike/>
      <sz val="10"/>
      <color theme="1"/>
      <name val="Calibri"/>
      <family val="2"/>
    </font>
    <font>
      <sz val="8"/>
      <color theme="1"/>
      <name val="Calibri"/>
      <family val="2"/>
    </font>
    <font>
      <u val="single"/>
      <strike/>
      <sz val="11"/>
      <color theme="10"/>
      <name val="Calibri"/>
      <family val="2"/>
    </font>
    <font>
      <u val="single"/>
      <sz val="10"/>
      <color theme="1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FFF00"/>
        <bgColor indexed="64"/>
      </patternFill>
    </fill>
    <fill>
      <patternFill patternType="solid">
        <fgColor rgb="FFFFC0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0" borderId="2" applyNumberFormat="0" applyFill="0" applyAlignment="0" applyProtection="0"/>
    <xf numFmtId="0" fontId="33" fillId="21" borderId="3"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6"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2" fillId="0" borderId="0" applyFont="0" applyFill="0" applyBorder="0" applyAlignment="0" applyProtection="0"/>
    <xf numFmtId="0" fontId="37" fillId="29" borderId="0" applyNumberFormat="0" applyBorder="0" applyAlignment="0" applyProtection="0"/>
    <xf numFmtId="0" fontId="2" fillId="0" borderId="0">
      <alignment/>
      <protection/>
    </xf>
    <xf numFmtId="0" fontId="0" fillId="30" borderId="4" applyNumberFormat="0" applyFont="0" applyAlignment="0" applyProtection="0"/>
    <xf numFmtId="0" fontId="38" fillId="20" borderId="5"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1" borderId="0" applyNumberFormat="0" applyBorder="0" applyAlignment="0" applyProtection="0"/>
    <xf numFmtId="0" fontId="47"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65">
    <xf numFmtId="0" fontId="0" fillId="0" borderId="0" xfId="0" applyFont="1" applyAlignment="1">
      <alignment/>
    </xf>
    <xf numFmtId="0" fontId="48" fillId="0" borderId="10" xfId="0" applyFont="1" applyBorder="1" applyAlignment="1">
      <alignment horizontal="center" vertical="center" wrapText="1"/>
    </xf>
    <xf numFmtId="0" fontId="48" fillId="0" borderId="0" xfId="0" applyFont="1" applyAlignment="1">
      <alignment horizontal="center" vertical="center" wrapText="1"/>
    </xf>
    <xf numFmtId="14" fontId="49" fillId="0" borderId="10" xfId="0" applyNumberFormat="1" applyFont="1" applyBorder="1" applyAlignment="1">
      <alignment horizontal="center" vertical="center"/>
    </xf>
    <xf numFmtId="0" fontId="49" fillId="0" borderId="10" xfId="0" applyFont="1" applyBorder="1" applyAlignment="1">
      <alignment horizontal="left" vertical="center" wrapText="1"/>
    </xf>
    <xf numFmtId="170" fontId="49" fillId="0" borderId="10" xfId="63" applyFont="1" applyBorder="1" applyAlignment="1">
      <alignment horizontal="right" vertical="center"/>
    </xf>
    <xf numFmtId="9" fontId="49" fillId="0" borderId="10" xfId="52" applyFont="1" applyBorder="1" applyAlignment="1">
      <alignment horizontal="center" vertical="center" wrapText="1"/>
    </xf>
    <xf numFmtId="182" fontId="49" fillId="33" borderId="10" xfId="0" applyNumberFormat="1" applyFont="1" applyFill="1" applyBorder="1" applyAlignment="1">
      <alignment horizontal="right" vertical="center"/>
    </xf>
    <xf numFmtId="0" fontId="49" fillId="0" borderId="10" xfId="0" applyFont="1" applyBorder="1" applyAlignment="1">
      <alignment horizontal="center" vertical="center" wrapText="1"/>
    </xf>
    <xf numFmtId="182" fontId="49" fillId="34" borderId="10" xfId="0" applyNumberFormat="1" applyFont="1" applyFill="1" applyBorder="1" applyAlignment="1">
      <alignment horizontal="right" vertical="center" wrapText="1"/>
    </xf>
    <xf numFmtId="0" fontId="49" fillId="0" borderId="10" xfId="0" applyFont="1" applyBorder="1" applyAlignment="1">
      <alignment horizontal="center" vertical="center"/>
    </xf>
    <xf numFmtId="170" fontId="49" fillId="0" borderId="10" xfId="63" applyFont="1" applyBorder="1" applyAlignment="1">
      <alignment horizontal="center" vertical="center" wrapText="1"/>
    </xf>
    <xf numFmtId="170" fontId="49" fillId="0" borderId="10" xfId="63" applyFont="1" applyBorder="1" applyAlignment="1">
      <alignment horizontal="right" vertical="center" wrapText="1"/>
    </xf>
    <xf numFmtId="170" fontId="49" fillId="0" borderId="10" xfId="63" applyFont="1" applyBorder="1" applyAlignment="1">
      <alignment horizontal="center" vertical="center"/>
    </xf>
    <xf numFmtId="0" fontId="49" fillId="0" borderId="0" xfId="0" applyFont="1" applyAlignment="1">
      <alignment horizontal="center" vertical="center"/>
    </xf>
    <xf numFmtId="0" fontId="49" fillId="0" borderId="0" xfId="0" applyFont="1" applyAlignment="1">
      <alignment horizontal="center" vertical="center" wrapText="1"/>
    </xf>
    <xf numFmtId="182" fontId="49" fillId="33" borderId="10" xfId="0" applyNumberFormat="1" applyFont="1" applyFill="1" applyBorder="1" applyAlignment="1">
      <alignment horizontal="right" vertical="center" wrapText="1"/>
    </xf>
    <xf numFmtId="14" fontId="49" fillId="0" borderId="10" xfId="0" applyNumberFormat="1" applyFont="1" applyBorder="1" applyAlignment="1" quotePrefix="1">
      <alignment horizontal="center" vertical="center"/>
    </xf>
    <xf numFmtId="49" fontId="49" fillId="0" borderId="10" xfId="0" applyNumberFormat="1" applyFont="1" applyBorder="1" applyAlignment="1">
      <alignment horizontal="center" vertical="center" wrapText="1"/>
    </xf>
    <xf numFmtId="182" fontId="49" fillId="33" borderId="10" xfId="0" applyNumberFormat="1" applyFont="1" applyFill="1" applyBorder="1" applyAlignment="1">
      <alignment horizontal="center" vertical="center" wrapText="1"/>
    </xf>
    <xf numFmtId="0" fontId="49" fillId="33" borderId="10" xfId="0" applyFont="1" applyFill="1" applyBorder="1" applyAlignment="1">
      <alignment horizontal="center" vertical="center"/>
    </xf>
    <xf numFmtId="9" fontId="49" fillId="0" borderId="10" xfId="52" applyFont="1" applyBorder="1" applyAlignment="1">
      <alignment horizontal="center" vertical="center"/>
    </xf>
    <xf numFmtId="182" fontId="49" fillId="0" borderId="10" xfId="0" applyNumberFormat="1" applyFont="1" applyBorder="1" applyAlignment="1">
      <alignment horizontal="right" vertical="center"/>
    </xf>
    <xf numFmtId="170" fontId="49" fillId="33" borderId="10" xfId="63" applyFont="1" applyFill="1" applyBorder="1" applyAlignment="1">
      <alignment horizontal="right" vertical="center"/>
    </xf>
    <xf numFmtId="182" fontId="49" fillId="34" borderId="10" xfId="0" applyNumberFormat="1" applyFont="1" applyFill="1" applyBorder="1" applyAlignment="1">
      <alignment horizontal="right" vertical="center"/>
    </xf>
    <xf numFmtId="167" fontId="49" fillId="0" borderId="10" xfId="63" applyNumberFormat="1" applyFont="1" applyBorder="1" applyAlignment="1">
      <alignment horizontal="right" vertical="center"/>
    </xf>
    <xf numFmtId="167" fontId="49" fillId="0" borderId="10" xfId="63" applyNumberFormat="1" applyFont="1" applyBorder="1" applyAlignment="1">
      <alignment horizontal="right" vertical="center" wrapText="1"/>
    </xf>
    <xf numFmtId="0" fontId="49" fillId="0" borderId="10" xfId="0" applyFont="1" applyFill="1" applyBorder="1" applyAlignment="1">
      <alignment horizontal="center" vertical="center"/>
    </xf>
    <xf numFmtId="0" fontId="49" fillId="0" borderId="11" xfId="0" applyFont="1" applyBorder="1" applyAlignment="1">
      <alignment horizontal="center" vertical="center" wrapText="1"/>
    </xf>
    <xf numFmtId="0" fontId="2" fillId="0" borderId="11" xfId="0" applyFont="1" applyFill="1" applyBorder="1" applyAlignment="1">
      <alignment horizontal="center" vertical="center" wrapText="1"/>
    </xf>
    <xf numFmtId="14" fontId="48" fillId="0" borderId="12" xfId="0" applyNumberFormat="1" applyFont="1" applyFill="1" applyBorder="1" applyAlignment="1">
      <alignment horizontal="center" vertical="center" wrapText="1"/>
    </xf>
    <xf numFmtId="14" fontId="49" fillId="0" borderId="12" xfId="0" applyNumberFormat="1" applyFont="1" applyFill="1" applyBorder="1" applyAlignment="1">
      <alignment horizontal="center" vertical="center" wrapText="1"/>
    </xf>
    <xf numFmtId="14" fontId="49" fillId="0" borderId="12" xfId="0" applyNumberFormat="1" applyFont="1" applyBorder="1" applyAlignment="1">
      <alignment horizontal="center" vertical="center"/>
    </xf>
    <xf numFmtId="14" fontId="49" fillId="0" borderId="12" xfId="0" applyNumberFormat="1" applyFont="1" applyFill="1" applyBorder="1" applyAlignment="1">
      <alignment horizontal="center" vertical="center"/>
    </xf>
    <xf numFmtId="0" fontId="49" fillId="0" borderId="11" xfId="0" applyFont="1" applyBorder="1" applyAlignment="1">
      <alignment horizontal="right" vertical="center" wrapText="1"/>
    </xf>
    <xf numFmtId="0" fontId="49" fillId="0" borderId="12" xfId="0" applyFont="1" applyBorder="1" applyAlignment="1">
      <alignment horizontal="left" vertical="center" wrapText="1"/>
    </xf>
    <xf numFmtId="0" fontId="0" fillId="0" borderId="12" xfId="0" applyBorder="1" applyAlignment="1">
      <alignment vertical="center" wrapText="1"/>
    </xf>
    <xf numFmtId="0" fontId="49" fillId="0" borderId="10" xfId="0" applyFont="1" applyBorder="1" applyAlignment="1">
      <alignment vertical="center" wrapText="1"/>
    </xf>
    <xf numFmtId="14" fontId="49" fillId="0" borderId="10" xfId="0" applyNumberFormat="1" applyFont="1" applyBorder="1" applyAlignment="1">
      <alignment horizontal="center" vertical="center" wrapText="1"/>
    </xf>
    <xf numFmtId="14" fontId="49" fillId="0" borderId="13" xfId="0" applyNumberFormat="1" applyFont="1" applyBorder="1" applyAlignment="1">
      <alignment horizontal="center" vertical="center"/>
    </xf>
    <xf numFmtId="0" fontId="49" fillId="0" borderId="13" xfId="0" applyFont="1" applyBorder="1" applyAlignment="1">
      <alignment horizontal="left" vertical="center" wrapText="1"/>
    </xf>
    <xf numFmtId="0" fontId="49" fillId="0" borderId="10" xfId="0" applyFont="1" applyBorder="1" applyAlignment="1">
      <alignment horizontal="right" vertical="center"/>
    </xf>
    <xf numFmtId="14" fontId="49" fillId="33" borderId="10" xfId="0" applyNumberFormat="1" applyFont="1" applyFill="1" applyBorder="1" applyAlignment="1">
      <alignment horizontal="center" vertical="center"/>
    </xf>
    <xf numFmtId="14" fontId="49" fillId="33" borderId="10" xfId="0" applyNumberFormat="1" applyFont="1" applyFill="1" applyBorder="1" applyAlignment="1" quotePrefix="1">
      <alignment horizontal="center" vertical="center"/>
    </xf>
    <xf numFmtId="0" fontId="49" fillId="33" borderId="10" xfId="0" applyFont="1" applyFill="1" applyBorder="1" applyAlignment="1">
      <alignment horizontal="center" vertical="center" wrapText="1"/>
    </xf>
    <xf numFmtId="170" fontId="49" fillId="0" borderId="10" xfId="63" applyFont="1" applyFill="1" applyBorder="1" applyAlignment="1">
      <alignment horizontal="right" vertical="center"/>
    </xf>
    <xf numFmtId="14" fontId="50" fillId="0" borderId="10" xfId="0" applyNumberFormat="1" applyFont="1" applyBorder="1" applyAlignment="1">
      <alignment horizontal="center" vertical="center"/>
    </xf>
    <xf numFmtId="0" fontId="50" fillId="0" borderId="10" xfId="0" applyFont="1" applyBorder="1" applyAlignment="1">
      <alignment horizontal="left" vertical="center" wrapText="1"/>
    </xf>
    <xf numFmtId="170" fontId="50" fillId="0" borderId="10" xfId="63" applyFont="1" applyBorder="1" applyAlignment="1">
      <alignment horizontal="right" vertical="center"/>
    </xf>
    <xf numFmtId="0" fontId="50" fillId="0" borderId="10" xfId="0" applyFont="1" applyBorder="1" applyAlignment="1">
      <alignment horizontal="center" vertical="center" wrapText="1"/>
    </xf>
    <xf numFmtId="0" fontId="50" fillId="0" borderId="10" xfId="0" applyFont="1" applyBorder="1" applyAlignment="1">
      <alignment horizontal="center" vertical="center"/>
    </xf>
    <xf numFmtId="14" fontId="50" fillId="0" borderId="10" xfId="0" applyNumberFormat="1" applyFont="1" applyBorder="1" applyAlignment="1" quotePrefix="1">
      <alignment horizontal="center" vertical="center"/>
    </xf>
    <xf numFmtId="49" fontId="50" fillId="0" borderId="10" xfId="0" applyNumberFormat="1" applyFont="1" applyBorder="1" applyAlignment="1">
      <alignment horizontal="center" vertical="center" wrapText="1"/>
    </xf>
    <xf numFmtId="182" fontId="50" fillId="33" borderId="10" xfId="0" applyNumberFormat="1" applyFont="1" applyFill="1" applyBorder="1" applyAlignment="1">
      <alignment horizontal="right" vertical="center" wrapText="1"/>
    </xf>
    <xf numFmtId="9" fontId="50" fillId="0" borderId="10" xfId="52" applyFont="1" applyBorder="1" applyAlignment="1">
      <alignment horizontal="center" vertical="center" wrapText="1"/>
    </xf>
    <xf numFmtId="182" fontId="50" fillId="34" borderId="10" xfId="0" applyNumberFormat="1" applyFont="1" applyFill="1" applyBorder="1" applyAlignment="1">
      <alignment horizontal="right" vertical="center" wrapText="1"/>
    </xf>
    <xf numFmtId="14" fontId="49" fillId="0" borderId="10" xfId="0" applyNumberFormat="1" applyFont="1" applyFill="1" applyBorder="1" applyAlignment="1">
      <alignment horizontal="center" vertical="center"/>
    </xf>
    <xf numFmtId="170" fontId="49" fillId="0" borderId="10" xfId="63" applyFont="1" applyBorder="1" applyAlignment="1" quotePrefix="1">
      <alignment horizontal="center" vertical="center" wrapText="1"/>
    </xf>
    <xf numFmtId="49" fontId="49" fillId="0" borderId="10" xfId="0" applyNumberFormat="1" applyFont="1" applyBorder="1" applyAlignment="1" quotePrefix="1">
      <alignment horizontal="center" vertical="center" wrapText="1"/>
    </xf>
    <xf numFmtId="170" fontId="49" fillId="0" borderId="10" xfId="63" applyFont="1" applyFill="1" applyBorder="1" applyAlignment="1" quotePrefix="1">
      <alignment horizontal="center" vertical="center" wrapText="1"/>
    </xf>
    <xf numFmtId="14" fontId="49" fillId="0" borderId="10" xfId="0" applyNumberFormat="1" applyFont="1" applyFill="1" applyBorder="1" applyAlignment="1" quotePrefix="1">
      <alignment horizontal="center" vertical="center"/>
    </xf>
    <xf numFmtId="0" fontId="49" fillId="0" borderId="10" xfId="0" applyFont="1" applyFill="1" applyBorder="1" applyAlignment="1">
      <alignment horizontal="center" vertical="center" wrapText="1"/>
    </xf>
    <xf numFmtId="0" fontId="49" fillId="0" borderId="10" xfId="0" applyFont="1" applyBorder="1" applyAlignment="1" quotePrefix="1">
      <alignment horizontal="center" vertical="center" wrapText="1"/>
    </xf>
    <xf numFmtId="49" fontId="49" fillId="33" borderId="10" xfId="0" applyNumberFormat="1" applyFont="1" applyFill="1" applyBorder="1" applyAlignment="1">
      <alignment horizontal="center" vertical="center" wrapText="1"/>
    </xf>
    <xf numFmtId="170" fontId="49" fillId="0" borderId="10" xfId="63" applyFont="1" applyFill="1" applyBorder="1" applyAlignment="1">
      <alignment horizontal="right" vertical="center" wrapText="1"/>
    </xf>
    <xf numFmtId="0" fontId="49" fillId="0" borderId="10" xfId="0" applyFont="1" applyFill="1" applyBorder="1" applyAlignment="1">
      <alignment horizontal="left" vertical="center" wrapText="1"/>
    </xf>
    <xf numFmtId="0" fontId="49" fillId="0" borderId="10" xfId="0" applyFont="1" applyFill="1" applyBorder="1" applyAlignment="1">
      <alignment horizontal="right" vertical="center"/>
    </xf>
    <xf numFmtId="9" fontId="49" fillId="0" borderId="10" xfId="52" applyFont="1" applyFill="1" applyBorder="1" applyAlignment="1">
      <alignment horizontal="center" vertical="center"/>
    </xf>
    <xf numFmtId="0" fontId="49" fillId="0" borderId="0" xfId="0" applyFont="1" applyFill="1" applyAlignment="1">
      <alignment horizontal="center" vertical="center"/>
    </xf>
    <xf numFmtId="49" fontId="49" fillId="0" borderId="10" xfId="0" applyNumberFormat="1" applyFont="1" applyBorder="1" applyAlignment="1" quotePrefix="1">
      <alignment horizontal="center" vertical="center"/>
    </xf>
    <xf numFmtId="49" fontId="49"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49" fillId="0" borderId="0" xfId="0" applyNumberFormat="1" applyFont="1" applyFill="1" applyAlignment="1">
      <alignment horizontal="center" vertical="center"/>
    </xf>
    <xf numFmtId="170" fontId="49" fillId="0" borderId="0" xfId="63" applyFont="1" applyFill="1" applyAlignment="1">
      <alignment horizontal="right" vertical="center"/>
    </xf>
    <xf numFmtId="170" fontId="48" fillId="0" borderId="10" xfId="63" applyFont="1" applyFill="1" applyBorder="1" applyAlignment="1">
      <alignment horizontal="center" vertical="center" wrapText="1"/>
    </xf>
    <xf numFmtId="49" fontId="48" fillId="0" borderId="10" xfId="0" applyNumberFormat="1" applyFont="1" applyFill="1" applyBorder="1" applyAlignment="1">
      <alignment horizontal="center" vertical="center" wrapText="1"/>
    </xf>
    <xf numFmtId="170" fontId="50" fillId="0" borderId="10" xfId="63" applyFont="1" applyFill="1" applyBorder="1" applyAlignment="1">
      <alignment horizontal="right" vertical="center" wrapText="1"/>
    </xf>
    <xf numFmtId="49" fontId="49" fillId="0" borderId="0" xfId="0" applyNumberFormat="1" applyFont="1" applyFill="1" applyAlignment="1">
      <alignment horizontal="center" vertical="center" wrapText="1"/>
    </xf>
    <xf numFmtId="49" fontId="50" fillId="0" borderId="10" xfId="0" applyNumberFormat="1" applyFont="1" applyFill="1" applyBorder="1" applyAlignment="1">
      <alignment horizontal="center" vertical="center" wrapText="1"/>
    </xf>
    <xf numFmtId="49" fontId="0" fillId="0" borderId="10" xfId="0" applyNumberFormat="1" applyBorder="1" applyAlignment="1">
      <alignment horizontal="center" vertical="center"/>
    </xf>
    <xf numFmtId="1" fontId="49" fillId="0" borderId="0" xfId="0" applyNumberFormat="1" applyFont="1" applyFill="1" applyAlignment="1">
      <alignment horizontal="center" vertical="center" wrapText="1"/>
    </xf>
    <xf numFmtId="1" fontId="48" fillId="0" borderId="10" xfId="0" applyNumberFormat="1" applyFont="1" applyFill="1" applyBorder="1" applyAlignment="1">
      <alignment horizontal="center" vertical="center" wrapText="1"/>
    </xf>
    <xf numFmtId="1" fontId="49" fillId="0" borderId="10" xfId="0" applyNumberFormat="1" applyFont="1" applyFill="1" applyBorder="1" applyAlignment="1">
      <alignment horizontal="center" vertical="center" wrapText="1"/>
    </xf>
    <xf numFmtId="1" fontId="50" fillId="0" borderId="10" xfId="0" applyNumberFormat="1" applyFont="1" applyFill="1" applyBorder="1" applyAlignment="1">
      <alignment horizontal="center" vertical="center" wrapText="1"/>
    </xf>
    <xf numFmtId="170" fontId="49" fillId="33" borderId="10" xfId="63" applyFont="1" applyFill="1" applyBorder="1" applyAlignment="1">
      <alignment horizontal="right" vertical="center" wrapText="1"/>
    </xf>
    <xf numFmtId="0" fontId="0" fillId="0" borderId="10" xfId="0" applyBorder="1" applyAlignment="1">
      <alignment vertical="center" wrapText="1"/>
    </xf>
    <xf numFmtId="0" fontId="0" fillId="0" borderId="10" xfId="0" applyFont="1" applyBorder="1" applyAlignment="1">
      <alignment vertical="center" wrapText="1"/>
    </xf>
    <xf numFmtId="0" fontId="49" fillId="0" borderId="0" xfId="0" applyFont="1" applyFill="1" applyAlignment="1">
      <alignment horizontal="right" vertical="center"/>
    </xf>
    <xf numFmtId="14" fontId="49" fillId="0" borderId="0" xfId="0" applyNumberFormat="1" applyFont="1" applyFill="1" applyBorder="1" applyAlignment="1">
      <alignment horizontal="center" vertical="center"/>
    </xf>
    <xf numFmtId="0" fontId="49" fillId="0" borderId="0" xfId="0" applyFont="1" applyFill="1" applyAlignment="1">
      <alignment horizontal="left" vertical="center" wrapText="1"/>
    </xf>
    <xf numFmtId="0" fontId="49" fillId="0" borderId="0" xfId="0" applyFont="1" applyFill="1" applyAlignment="1">
      <alignment horizontal="center" vertical="center" wrapText="1"/>
    </xf>
    <xf numFmtId="49" fontId="49" fillId="0" borderId="0" xfId="0" applyNumberFormat="1" applyFont="1" applyFill="1" applyBorder="1" applyAlignment="1">
      <alignment horizontal="center" vertical="center" wrapText="1"/>
    </xf>
    <xf numFmtId="14" fontId="48" fillId="0" borderId="0" xfId="0" applyNumberFormat="1" applyFont="1" applyFill="1" applyAlignment="1">
      <alignment horizontal="center" vertical="center"/>
    </xf>
    <xf numFmtId="9" fontId="49" fillId="0" borderId="0" xfId="52" applyFont="1" applyFill="1" applyAlignment="1">
      <alignment horizontal="center" vertical="center"/>
    </xf>
    <xf numFmtId="0" fontId="48" fillId="0" borderId="11" xfId="0" applyFont="1" applyFill="1" applyBorder="1" applyAlignment="1">
      <alignment horizontal="center" vertical="center" wrapText="1"/>
    </xf>
    <xf numFmtId="0" fontId="48" fillId="0" borderId="10" xfId="0" applyFont="1" applyFill="1" applyBorder="1" applyAlignment="1">
      <alignment horizontal="center" vertical="center" wrapText="1"/>
    </xf>
    <xf numFmtId="49" fontId="48" fillId="0" borderId="11" xfId="0" applyNumberFormat="1" applyFont="1" applyFill="1" applyBorder="1" applyAlignment="1">
      <alignment horizontal="center" vertical="center" wrapText="1"/>
    </xf>
    <xf numFmtId="9" fontId="48" fillId="0" borderId="10" xfId="52" applyFont="1" applyFill="1" applyBorder="1" applyAlignment="1">
      <alignment horizontal="center" vertical="center" wrapText="1"/>
    </xf>
    <xf numFmtId="0" fontId="48" fillId="0" borderId="0" xfId="0" applyFont="1" applyFill="1" applyAlignment="1">
      <alignment horizontal="center" vertical="center" wrapText="1"/>
    </xf>
    <xf numFmtId="49" fontId="49" fillId="0" borderId="10" xfId="0" applyNumberFormat="1" applyFont="1" applyFill="1" applyBorder="1" applyAlignment="1" quotePrefix="1">
      <alignment horizontal="center" vertical="center" wrapText="1"/>
    </xf>
    <xf numFmtId="0" fontId="49" fillId="0" borderId="11" xfId="0" applyFont="1" applyFill="1" applyBorder="1" applyAlignment="1">
      <alignment horizontal="center" vertical="center" wrapText="1"/>
    </xf>
    <xf numFmtId="49" fontId="0" fillId="0" borderId="10" xfId="0" applyNumberFormat="1" applyFill="1" applyBorder="1" applyAlignment="1">
      <alignment vertical="center" wrapText="1"/>
    </xf>
    <xf numFmtId="14" fontId="49" fillId="0" borderId="10" xfId="0" applyNumberFormat="1" applyFont="1" applyFill="1" applyBorder="1" applyAlignment="1">
      <alignment horizontal="center" vertical="center" wrapText="1"/>
    </xf>
    <xf numFmtId="0" fontId="51" fillId="0" borderId="10" xfId="0" applyFont="1" applyFill="1" applyBorder="1" applyAlignment="1">
      <alignment horizontal="center" vertical="center" wrapText="1"/>
    </xf>
    <xf numFmtId="0" fontId="49" fillId="0" borderId="10" xfId="0" applyFont="1" applyFill="1" applyBorder="1" applyAlignment="1" quotePrefix="1">
      <alignment horizontal="center" vertical="center" wrapText="1"/>
    </xf>
    <xf numFmtId="182" fontId="49" fillId="0" borderId="0" xfId="0" applyNumberFormat="1" applyFont="1" applyFill="1" applyAlignment="1">
      <alignment horizontal="center" vertical="center"/>
    </xf>
    <xf numFmtId="0" fontId="49" fillId="0" borderId="10" xfId="0" applyFont="1" applyFill="1" applyBorder="1" applyAlignment="1">
      <alignment horizontal="right" vertical="center" wrapText="1"/>
    </xf>
    <xf numFmtId="0" fontId="49" fillId="0" borderId="10" xfId="0" applyFont="1" applyFill="1" applyBorder="1" applyAlignment="1" quotePrefix="1">
      <alignment horizontal="center" vertical="center"/>
    </xf>
    <xf numFmtId="182" fontId="49" fillId="0" borderId="10" xfId="0" applyNumberFormat="1" applyFont="1" applyFill="1" applyBorder="1" applyAlignment="1">
      <alignment horizontal="center" vertical="center"/>
    </xf>
    <xf numFmtId="14" fontId="49" fillId="0" borderId="0" xfId="0" applyNumberFormat="1" applyFont="1" applyFill="1" applyAlignment="1">
      <alignment horizontal="center" vertical="center"/>
    </xf>
    <xf numFmtId="9" fontId="49" fillId="0" borderId="10" xfId="52" applyFont="1" applyFill="1" applyBorder="1" applyAlignment="1">
      <alignment horizontal="center" vertical="center" wrapText="1"/>
    </xf>
    <xf numFmtId="182" fontId="48" fillId="33" borderId="0" xfId="0" applyNumberFormat="1" applyFont="1" applyFill="1" applyAlignment="1">
      <alignment horizontal="right" vertical="center"/>
    </xf>
    <xf numFmtId="182" fontId="48" fillId="33" borderId="10" xfId="0" applyNumberFormat="1" applyFont="1" applyFill="1" applyBorder="1" applyAlignment="1">
      <alignment horizontal="center" vertical="center" wrapText="1"/>
    </xf>
    <xf numFmtId="182" fontId="49" fillId="33" borderId="0" xfId="0" applyNumberFormat="1" applyFont="1" applyFill="1" applyAlignment="1">
      <alignment horizontal="right" vertical="center"/>
    </xf>
    <xf numFmtId="182" fontId="48" fillId="34" borderId="0" xfId="0" applyNumberFormat="1" applyFont="1" applyFill="1" applyAlignment="1">
      <alignment horizontal="right" vertical="center"/>
    </xf>
    <xf numFmtId="182" fontId="48" fillId="34" borderId="10" xfId="0" applyNumberFormat="1" applyFont="1" applyFill="1" applyBorder="1" applyAlignment="1">
      <alignment horizontal="center" vertical="center" wrapText="1"/>
    </xf>
    <xf numFmtId="182" fontId="49" fillId="34" borderId="0" xfId="0" applyNumberFormat="1" applyFont="1" applyFill="1" applyAlignment="1">
      <alignment horizontal="right" vertical="center"/>
    </xf>
    <xf numFmtId="182" fontId="49" fillId="0" borderId="10" xfId="0" applyNumberFormat="1" applyFont="1" applyFill="1" applyBorder="1" applyAlignment="1">
      <alignment horizontal="right" vertical="center"/>
    </xf>
    <xf numFmtId="0" fontId="50" fillId="0" borderId="10" xfId="0" applyFont="1" applyFill="1" applyBorder="1" applyAlignment="1">
      <alignment horizontal="right" vertical="center"/>
    </xf>
    <xf numFmtId="14" fontId="50" fillId="0" borderId="10" xfId="0" applyNumberFormat="1" applyFont="1" applyFill="1" applyBorder="1" applyAlignment="1">
      <alignment horizontal="center" vertical="center"/>
    </xf>
    <xf numFmtId="0" fontId="50" fillId="0" borderId="10" xfId="0" applyFont="1" applyFill="1" applyBorder="1" applyAlignment="1">
      <alignment horizontal="left" vertical="center" wrapText="1"/>
    </xf>
    <xf numFmtId="170" fontId="50" fillId="0" borderId="10" xfId="63" applyFont="1" applyFill="1" applyBorder="1" applyAlignment="1">
      <alignment horizontal="right" vertical="center"/>
    </xf>
    <xf numFmtId="0" fontId="50" fillId="0" borderId="10" xfId="0" applyFont="1" applyFill="1" applyBorder="1" applyAlignment="1">
      <alignment horizontal="center" vertical="center" wrapText="1"/>
    </xf>
    <xf numFmtId="0" fontId="50" fillId="0" borderId="10" xfId="0" applyFont="1" applyFill="1" applyBorder="1" applyAlignment="1">
      <alignment horizontal="center" vertical="center"/>
    </xf>
    <xf numFmtId="49" fontId="50" fillId="0" borderId="10" xfId="0" applyNumberFormat="1" applyFont="1" applyFill="1" applyBorder="1" applyAlignment="1" quotePrefix="1">
      <alignment horizontal="center" vertical="center" wrapText="1"/>
    </xf>
    <xf numFmtId="182" fontId="50" fillId="33" borderId="10" xfId="0" applyNumberFormat="1" applyFont="1" applyFill="1" applyBorder="1" applyAlignment="1">
      <alignment horizontal="right" vertical="center"/>
    </xf>
    <xf numFmtId="9" fontId="50" fillId="0" borderId="10" xfId="52" applyFont="1" applyFill="1" applyBorder="1" applyAlignment="1">
      <alignment horizontal="center" vertical="center"/>
    </xf>
    <xf numFmtId="182" fontId="50" fillId="34" borderId="10" xfId="0" applyNumberFormat="1" applyFont="1" applyFill="1" applyBorder="1" applyAlignment="1">
      <alignment horizontal="right" vertical="center"/>
    </xf>
    <xf numFmtId="1" fontId="49" fillId="0" borderId="10" xfId="0" applyNumberFormat="1" applyFont="1" applyFill="1" applyBorder="1" applyAlignment="1" quotePrefix="1">
      <alignment horizontal="center" vertical="center" wrapText="1"/>
    </xf>
    <xf numFmtId="0" fontId="2" fillId="0" borderId="10" xfId="0" applyFont="1" applyFill="1" applyBorder="1" applyAlignment="1">
      <alignment horizontal="center" vertical="center" wrapText="1"/>
    </xf>
    <xf numFmtId="49" fontId="0" fillId="0" borderId="0" xfId="0" applyNumberFormat="1" applyFill="1" applyBorder="1" applyAlignment="1">
      <alignment horizontal="center" vertical="center" wrapText="1"/>
    </xf>
    <xf numFmtId="0" fontId="52" fillId="0" borderId="0" xfId="36" applyFont="1" applyBorder="1" applyAlignment="1">
      <alignment horizontal="center" vertical="center" wrapText="1"/>
    </xf>
    <xf numFmtId="170" fontId="49" fillId="8" borderId="10" xfId="63" applyFont="1" applyFill="1" applyBorder="1" applyAlignment="1">
      <alignment horizontal="right" vertical="center"/>
    </xf>
    <xf numFmtId="170" fontId="50" fillId="8" borderId="10" xfId="63" applyFont="1" applyFill="1" applyBorder="1" applyAlignment="1">
      <alignment horizontal="right" vertical="center"/>
    </xf>
    <xf numFmtId="0" fontId="49" fillId="0" borderId="11" xfId="0" applyFont="1" applyFill="1" applyBorder="1" applyAlignment="1">
      <alignment horizontal="left" vertical="center" wrapText="1"/>
    </xf>
    <xf numFmtId="170" fontId="49" fillId="0" borderId="12" xfId="63" applyFont="1" applyFill="1" applyBorder="1" applyAlignment="1">
      <alignment horizontal="right" vertical="center"/>
    </xf>
    <xf numFmtId="182" fontId="48" fillId="0" borderId="0" xfId="0" applyNumberFormat="1" applyFont="1" applyFill="1" applyAlignment="1">
      <alignment horizontal="right" vertical="center"/>
    </xf>
    <xf numFmtId="49" fontId="2" fillId="33" borderId="11" xfId="0" applyNumberFormat="1" applyFont="1" applyFill="1" applyBorder="1" applyAlignment="1">
      <alignment horizontal="center" vertical="center" wrapText="1"/>
    </xf>
    <xf numFmtId="49" fontId="2" fillId="34" borderId="11" xfId="0" applyNumberFormat="1" applyFont="1" applyFill="1" applyBorder="1" applyAlignment="1">
      <alignment horizontal="center" vertical="center" wrapText="1"/>
    </xf>
    <xf numFmtId="0" fontId="49" fillId="33" borderId="11" xfId="0" applyFont="1" applyFill="1" applyBorder="1" applyAlignment="1">
      <alignment horizontal="center" vertical="center" wrapText="1"/>
    </xf>
    <xf numFmtId="14" fontId="50" fillId="0" borderId="10" xfId="0" applyNumberFormat="1" applyFont="1" applyFill="1" applyBorder="1" applyAlignment="1" quotePrefix="1">
      <alignment horizontal="center" vertical="center"/>
    </xf>
    <xf numFmtId="0" fontId="50" fillId="0" borderId="11" xfId="0" applyFont="1" applyBorder="1" applyAlignment="1">
      <alignment horizontal="center" vertical="center" wrapText="1"/>
    </xf>
    <xf numFmtId="0" fontId="50" fillId="0" borderId="0" xfId="0" applyFont="1" applyFill="1" applyAlignment="1">
      <alignment horizontal="center" vertical="center"/>
    </xf>
    <xf numFmtId="0" fontId="52" fillId="0" borderId="10" xfId="36" applyFont="1" applyBorder="1" applyAlignment="1">
      <alignment horizontal="center" vertical="center" wrapText="1"/>
    </xf>
    <xf numFmtId="0" fontId="50" fillId="0" borderId="11" xfId="0" applyFont="1" applyFill="1" applyBorder="1" applyAlignment="1">
      <alignment horizontal="left" vertical="center" wrapText="1"/>
    </xf>
    <xf numFmtId="0" fontId="52" fillId="0" borderId="10" xfId="36" applyFont="1" applyFill="1" applyBorder="1" applyAlignment="1">
      <alignment horizontal="center" vertical="center" wrapText="1"/>
    </xf>
    <xf numFmtId="170" fontId="50" fillId="0" borderId="12" xfId="63" applyFont="1" applyFill="1" applyBorder="1" applyAlignment="1">
      <alignment horizontal="right" vertical="center"/>
    </xf>
    <xf numFmtId="0" fontId="34" fillId="0" borderId="0" xfId="36" applyAlignment="1">
      <alignment horizontal="center" vertical="center" wrapText="1"/>
    </xf>
    <xf numFmtId="0" fontId="34" fillId="0" borderId="10" xfId="36" applyBorder="1" applyAlignment="1">
      <alignment horizontal="center" vertical="center" wrapText="1"/>
    </xf>
    <xf numFmtId="0" fontId="53" fillId="0" borderId="10" xfId="36" applyFont="1" applyBorder="1" applyAlignment="1">
      <alignment horizontal="center" vertical="center" wrapText="1"/>
    </xf>
    <xf numFmtId="0" fontId="34" fillId="0" borderId="10" xfId="36" applyBorder="1" applyAlignment="1">
      <alignment vertical="center" wrapText="1"/>
    </xf>
    <xf numFmtId="0" fontId="34" fillId="0" borderId="0" xfId="36" applyBorder="1" applyAlignment="1">
      <alignment horizontal="center" vertical="center" wrapText="1"/>
    </xf>
    <xf numFmtId="0" fontId="34" fillId="0" borderId="11" xfId="36" applyBorder="1" applyAlignment="1">
      <alignment horizontal="center" vertical="center" wrapText="1"/>
    </xf>
    <xf numFmtId="0" fontId="34" fillId="0" borderId="10" xfId="36" applyFill="1" applyBorder="1" applyAlignment="1">
      <alignment horizontal="center" vertical="center" wrapText="1"/>
    </xf>
    <xf numFmtId="0" fontId="0" fillId="0" borderId="10" xfId="0" applyFont="1" applyBorder="1" applyAlignment="1">
      <alignment horizontal="center" vertical="center" wrapText="1"/>
    </xf>
    <xf numFmtId="0" fontId="34" fillId="0" borderId="14" xfId="36" applyFill="1" applyBorder="1" applyAlignment="1">
      <alignment horizontal="center" vertical="center" wrapText="1"/>
    </xf>
    <xf numFmtId="0" fontId="34" fillId="0" borderId="0" xfId="36" applyFill="1" applyBorder="1" applyAlignment="1">
      <alignment horizontal="center" vertical="center" wrapText="1"/>
    </xf>
    <xf numFmtId="0" fontId="34" fillId="0" borderId="13" xfId="36" applyBorder="1" applyAlignment="1">
      <alignment horizontal="center" vertical="center" wrapText="1"/>
    </xf>
    <xf numFmtId="0" fontId="34" fillId="0" borderId="10" xfId="36" applyBorder="1" applyAlignment="1">
      <alignment horizontal="center" vertical="center"/>
    </xf>
    <xf numFmtId="49" fontId="51" fillId="0" borderId="10" xfId="0" applyNumberFormat="1" applyFont="1" applyFill="1" applyBorder="1" applyAlignment="1">
      <alignment horizontal="center" vertical="center" wrapText="1"/>
    </xf>
    <xf numFmtId="170" fontId="49" fillId="0" borderId="10" xfId="63" applyFont="1" applyFill="1" applyBorder="1" applyAlignment="1">
      <alignment horizontal="center" vertical="center"/>
    </xf>
    <xf numFmtId="182" fontId="49" fillId="34" borderId="10" xfId="0" applyNumberFormat="1" applyFont="1" applyFill="1" applyBorder="1" applyAlignment="1">
      <alignment horizontal="center" vertical="center" wrapText="1"/>
    </xf>
    <xf numFmtId="170" fontId="49" fillId="8" borderId="10" xfId="63" applyFont="1" applyFill="1" applyBorder="1" applyAlignment="1">
      <alignment horizontal="center" vertical="center" wrapText="1"/>
    </xf>
    <xf numFmtId="182" fontId="49" fillId="34" borderId="10" xfId="0" applyNumberFormat="1" applyFont="1" applyFill="1" applyBorder="1" applyAlignment="1">
      <alignment horizontal="center" vertical="center"/>
    </xf>
    <xf numFmtId="0" fontId="34" fillId="0" borderId="0" xfId="36" applyAlignment="1">
      <alignment horizontal="center" vertical="center"/>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Migliaia 2" xfId="47"/>
    <cellStyle name="Neutrale" xfId="48"/>
    <cellStyle name="Normale 2"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martcig.avcp.it/AVCP-SmartCig/preparaDettaglioComunicazioneOS.action?codDettaglioCarnet=23427476" TargetMode="External" /><Relationship Id="rId2" Type="http://schemas.openxmlformats.org/officeDocument/2006/relationships/hyperlink" Target="https://smartcig.avcp.it/AVCP-SmartCig/preparaDettaglioComunicazioneOS.action?codDettaglioCarnet=22954570" TargetMode="External" /><Relationship Id="rId3" Type="http://schemas.openxmlformats.org/officeDocument/2006/relationships/hyperlink" Target="https://smartcig.avcp.it/AVCP-SmartCig/preparaDettaglioComunicazioneOS.action?codDettaglioCarnet=23479583" TargetMode="External" /><Relationship Id="rId4" Type="http://schemas.openxmlformats.org/officeDocument/2006/relationships/hyperlink" Target="https://smartcig.avcp.it/AVCP-SmartCig/preparaDettaglioComunicazioneOS.action?codDettaglioCarnet=23509935" TargetMode="External" /><Relationship Id="rId5" Type="http://schemas.openxmlformats.org/officeDocument/2006/relationships/hyperlink" Target="https://smartcig.avcp.it/AVCP-SmartCig/preparaDettaglioComunicazioneOS.action?codDettaglioCarnet=23535538" TargetMode="External" /><Relationship Id="rId6" Type="http://schemas.openxmlformats.org/officeDocument/2006/relationships/hyperlink" Target="https://smartcig.avcp.it/AVCP-SmartCig/preparaDettaglioComunicazioneOS.action?codDettaglioCarnet=21556468" TargetMode="External" /><Relationship Id="rId7" Type="http://schemas.openxmlformats.org/officeDocument/2006/relationships/hyperlink" Target="https://smartcig.avcp.it/AVCP-SmartCig/preparaDettaglioComunicazioneOS.action?codDettaglioCarnet=23679884" TargetMode="External" /><Relationship Id="rId8" Type="http://schemas.openxmlformats.org/officeDocument/2006/relationships/hyperlink" Target="https://smartcig.avcp.it/AVCP-SmartCig/preparaDettaglioComunicazioneOS.action?codDettaglioCarnet=23782665" TargetMode="External" /><Relationship Id="rId9" Type="http://schemas.openxmlformats.org/officeDocument/2006/relationships/hyperlink" Target="https://smartcig.avcp.it/AVCP-SmartCig/preparaDettaglioComunicazioneOS.action?codDettaglioCarnet=23782279" TargetMode="External" /><Relationship Id="rId10" Type="http://schemas.openxmlformats.org/officeDocument/2006/relationships/hyperlink" Target="https://smartcig.avcp.it/AVCP-SmartCig/preparaDettaglioComunicazioneOS.action?codDettaglioCarnet=23813722" TargetMode="External" /><Relationship Id="rId11" Type="http://schemas.openxmlformats.org/officeDocument/2006/relationships/hyperlink" Target="https://smartcig.avcp.it/AVCP-SmartCig/preparaDettaglioComunicazioneOS.action?codDettaglioCarnet=23897672" TargetMode="External" /><Relationship Id="rId12" Type="http://schemas.openxmlformats.org/officeDocument/2006/relationships/hyperlink" Target="https://smartcig.avcp.it/AVCP-SmartCig/preparaDettaglioComunicazioneOS.action?codDettaglioCarnet=23914027" TargetMode="External" /><Relationship Id="rId13" Type="http://schemas.openxmlformats.org/officeDocument/2006/relationships/hyperlink" Target="https://smartcig.avcp.it/AVCP-SmartCig/preparaDettaglioComunicazioneOS.action?codDettaglioCarnet=23909838" TargetMode="External" /><Relationship Id="rId14" Type="http://schemas.openxmlformats.org/officeDocument/2006/relationships/hyperlink" Target="https://smartcig.avcp.it/AVCP-SmartCig/preparaDettaglioComunicazioneOS.action?codDettaglioCarnet=23912071" TargetMode="External" /><Relationship Id="rId15" Type="http://schemas.openxmlformats.org/officeDocument/2006/relationships/hyperlink" Target="https://smartcig.avcp.it/AVCP-SmartCig/preparaDettaglioComunicazioneOS.action?codDettaglioCarnet=23936219" TargetMode="External" /><Relationship Id="rId16" Type="http://schemas.openxmlformats.org/officeDocument/2006/relationships/hyperlink" Target="https://smartcig.avcp.it/AVCP-SmartCig/preparaDettaglioComunicazioneOS.action?codDettaglioCarnet=24047366" TargetMode="External" /><Relationship Id="rId17" Type="http://schemas.openxmlformats.org/officeDocument/2006/relationships/hyperlink" Target="https://smartcig.avcp.it/AVCP-SmartCig/preparaDettaglioComunicazioneOS.action?codDettaglioCarnet=24061579" TargetMode="External" /><Relationship Id="rId18" Type="http://schemas.openxmlformats.org/officeDocument/2006/relationships/hyperlink" Target="https://smartcig.avcp.it/AVCP-SmartCig/preparaDettaglioComunicazioneOS.action?codDettaglioCarnet=23936219" TargetMode="External" /><Relationship Id="rId19" Type="http://schemas.openxmlformats.org/officeDocument/2006/relationships/hyperlink" Target="https://smartcig.avcp.it/AVCP-SmartCig/preparaDettaglioComunicazioneOS.action?codDettaglioCarnet=24035334" TargetMode="External" /><Relationship Id="rId20" Type="http://schemas.openxmlformats.org/officeDocument/2006/relationships/hyperlink" Target="https://smartcig.avcp.it/AVCP-SmartCig/preparaDettaglioComunicazioneOS.action?codDettaglioCarnet=24035388" TargetMode="External" /><Relationship Id="rId21" Type="http://schemas.openxmlformats.org/officeDocument/2006/relationships/hyperlink" Target="https://smartcig.avcp.it/AVCP-SmartCig/preparaDettaglioComunicazioneOS.action?codDettaglioCarnet=24121885" TargetMode="External" /><Relationship Id="rId22" Type="http://schemas.openxmlformats.org/officeDocument/2006/relationships/hyperlink" Target="https://smartcig.avcp.it/AVCP-SmartCig/preparaDettaglioComunicazioneOS.action?codDettaglioCarnet=24145788" TargetMode="External" /><Relationship Id="rId23" Type="http://schemas.openxmlformats.org/officeDocument/2006/relationships/hyperlink" Target="https://smartcig.avcp.it/AVCP-SmartCig/preparaDettaglioComunicazioneOS.action?codDettaglioCarnet=24148927" TargetMode="External" /><Relationship Id="rId24" Type="http://schemas.openxmlformats.org/officeDocument/2006/relationships/hyperlink" Target="https://smartcig.avcp.it/AVCP-SmartCig/preparaDettaglioComunicazioneOS.action?codDettaglioCarnet=24155208" TargetMode="External" /><Relationship Id="rId25" Type="http://schemas.openxmlformats.org/officeDocument/2006/relationships/hyperlink" Target="https://smartcig.avcp.it/AVCP-SmartCig/preparaDettaglioComunicazioneOS.action?codDettaglioCarnet=24293457" TargetMode="External" /><Relationship Id="rId26" Type="http://schemas.openxmlformats.org/officeDocument/2006/relationships/hyperlink" Target="https://smartcig.avcp.it/AVCP-SmartCig/preparaDettaglioComunicazioneOS.action?codDettaglioCarnet=25080638" TargetMode="External" /><Relationship Id="rId27" Type="http://schemas.openxmlformats.org/officeDocument/2006/relationships/hyperlink" Target="https://smartcig.avcp.it/AVCP-SmartCig/preparaDettaglioComunicazioneOS.action?codDettaglioCarnet=25100650" TargetMode="External" /><Relationship Id="rId28" Type="http://schemas.openxmlformats.org/officeDocument/2006/relationships/hyperlink" Target="https://smartcig.avcp.it/AVCP-SmartCig/preparaDettaglioComunicazioneOS.action?codDettaglioCarnet=25144825" TargetMode="External" /><Relationship Id="rId29" Type="http://schemas.openxmlformats.org/officeDocument/2006/relationships/hyperlink" Target="https://smartcig.avcp.it/AVCP-SmartCig/preparaDettaglioComunicazioneOS.action?codDettaglioCarnet=25165387" TargetMode="External" /><Relationship Id="rId30" Type="http://schemas.openxmlformats.org/officeDocument/2006/relationships/hyperlink" Target="https://smartcig.avcp.it/AVCP-SmartCig/preparaDettaglioComunicazioneOS.action?codDettaglioCarnet=18530477" TargetMode="External" /><Relationship Id="rId31" Type="http://schemas.openxmlformats.org/officeDocument/2006/relationships/hyperlink" Target="https://smartcig.avcp.it/AVCP-SmartCig/preparaDettaglioComunicazioneOS.action?codDettaglioCarnet=18442344" TargetMode="External" /><Relationship Id="rId32" Type="http://schemas.openxmlformats.org/officeDocument/2006/relationships/hyperlink" Target="https://smartcig.avcp.it/AVCP-SmartCig/preparaDettaglioComunicazioneOS.action?codDettaglioCarnet=18300948" TargetMode="External" /><Relationship Id="rId33" Type="http://schemas.openxmlformats.org/officeDocument/2006/relationships/hyperlink" Target="https://smartcig.avcp.it/AVCP-SmartCig/preparaDettaglioComunicazioneOS.action?codDettaglioCarnet=18280436" TargetMode="External" /><Relationship Id="rId34" Type="http://schemas.openxmlformats.org/officeDocument/2006/relationships/hyperlink" Target="https://smartcig.avcp.it/AVCP-SmartCig/preparaDettaglioComunicazioneOS.action?codDettaglioCarnet=18268201" TargetMode="External" /><Relationship Id="rId35" Type="http://schemas.openxmlformats.org/officeDocument/2006/relationships/hyperlink" Target="https://smartcig.avcp.it/AVCP-SmartCig/preparaDettaglioComunicazioneOS.action?codDettaglioCarnet=17939130" TargetMode="External" /><Relationship Id="rId36" Type="http://schemas.openxmlformats.org/officeDocument/2006/relationships/hyperlink" Target="https://smartcig.avcp.it/AVCP-SmartCig/preparaDettaglioComunicazioneOS.action?codDettaglioCarnet=17759291" TargetMode="External" /><Relationship Id="rId37" Type="http://schemas.openxmlformats.org/officeDocument/2006/relationships/hyperlink" Target="https://smartcig.avcp.it/AVCP-SmartCig/preparaDettaglioComunicazioneOS.action?codDettaglioCarnet=17697244" TargetMode="External" /><Relationship Id="rId38" Type="http://schemas.openxmlformats.org/officeDocument/2006/relationships/hyperlink" Target="https://smartcig.avcp.it/AVCP-SmartCig/preparaDettaglioComunicazioneOS.action?codDettaglioCarnet=17553141" TargetMode="External" /><Relationship Id="rId39" Type="http://schemas.openxmlformats.org/officeDocument/2006/relationships/hyperlink" Target="https://smartcig.avcp.it/AVCP-SmartCig/preparaDettaglioComunicazioneOS.action?codDettaglioCarnet=17504113" TargetMode="External" /><Relationship Id="rId40" Type="http://schemas.openxmlformats.org/officeDocument/2006/relationships/hyperlink" Target="https://smartcig.avcp.it/AVCP-SmartCig/preparaDettaglioComunicazioneOS.action?codDettaglioCarnet=17393012" TargetMode="External" /><Relationship Id="rId41" Type="http://schemas.openxmlformats.org/officeDocument/2006/relationships/hyperlink" Target="https://smartcig.avcp.it/AVCP-SmartCig/preparaDettaglioComunicazioneOS.action?codDettaglioCarnet=16603253" TargetMode="External" /><Relationship Id="rId42" Type="http://schemas.openxmlformats.org/officeDocument/2006/relationships/hyperlink" Target="https://smartcig.avcp.it/AVCP-SmartCig/preparaDettaglioComunicazioneOS.action?codDettaglioCarnet=18328371" TargetMode="External" /><Relationship Id="rId43" Type="http://schemas.openxmlformats.org/officeDocument/2006/relationships/hyperlink" Target="https://smartcig.avcp.it/AVCP-SmartCig/preparaDettaglioComunicazioneOS.action?codDettaglioCarnet=18724590" TargetMode="External" /><Relationship Id="rId44" Type="http://schemas.openxmlformats.org/officeDocument/2006/relationships/hyperlink" Target="https://smartcig.avcp.it/AVCP-SmartCig/preparaDettaglioComunicazioneOS.action?codDettaglioCarnet=18717425" TargetMode="External" /><Relationship Id="rId45" Type="http://schemas.openxmlformats.org/officeDocument/2006/relationships/hyperlink" Target="https://smartcig.avcp.it/AVCP-SmartCig/preparaDettaglioComunicazioneOS.action?codDettaglioCarnet=18918078" TargetMode="External" /><Relationship Id="rId46" Type="http://schemas.openxmlformats.org/officeDocument/2006/relationships/hyperlink" Target="https://smartcig.avcp.it/AVCP-SmartCig/preparaDettaglioComunicazioneOS.action?codDettaglioCarnet=19041485" TargetMode="External" /><Relationship Id="rId47" Type="http://schemas.openxmlformats.org/officeDocument/2006/relationships/hyperlink" Target="https://smartcig.avcp.it/AVCP-SmartCig/preparaDettaglioComunicazioneOS.action?codDettaglioCarnet=19112248" TargetMode="External" /><Relationship Id="rId48" Type="http://schemas.openxmlformats.org/officeDocument/2006/relationships/hyperlink" Target="https://smartcig.avcp.it/AVCP-SmartCig/preparaDettaglioComunicazioneOS.action?codDettaglioCarnet=19873023" TargetMode="External" /><Relationship Id="rId49" Type="http://schemas.openxmlformats.org/officeDocument/2006/relationships/hyperlink" Target="https://smartcig.avcp.it/AVCP-SmartCig/preparaDettaglioComunicazioneOS.action?codDettaglioCarnet=19976269" TargetMode="External" /><Relationship Id="rId50" Type="http://schemas.openxmlformats.org/officeDocument/2006/relationships/hyperlink" Target="https://smartcig.avcp.it/AVCP-SmartCig/preparaDettaglioComunicazioneOS.action?codDettaglioCarnet=20005671" TargetMode="External" /><Relationship Id="rId51" Type="http://schemas.openxmlformats.org/officeDocument/2006/relationships/hyperlink" Target="https://smartcig.avcp.it/AVCP-SmartCig/preparaDettaglioComunicazioneOS.action?codDettaglioCarnet=20263314" TargetMode="External" /><Relationship Id="rId52" Type="http://schemas.openxmlformats.org/officeDocument/2006/relationships/hyperlink" Target="https://smartcig.avcp.it/AVCP-SmartCig/preparaDettaglioComunicazioneOS.action?codDettaglioCarnet=21376792" TargetMode="External" /><Relationship Id="rId53" Type="http://schemas.openxmlformats.org/officeDocument/2006/relationships/hyperlink" Target="https://smartcig.avcp.it/AVCP-SmartCig/preparaDettaglioComunicazioneOS.action?codDettaglioCarnet=21058583" TargetMode="External" /><Relationship Id="rId54" Type="http://schemas.openxmlformats.org/officeDocument/2006/relationships/hyperlink" Target="https://smartcig.avcp.it/AVCP-SmartCig/preparaDettaglioComunicazioneOS.action?codDettaglioCarnet=21126506" TargetMode="External" /><Relationship Id="rId55" Type="http://schemas.openxmlformats.org/officeDocument/2006/relationships/hyperlink" Target="https://smartcig.avcp.it/AVCP-SmartCig/preparaDettaglioComunicazioneOS.action?codDettaglioCarnet=21126582" TargetMode="External" /><Relationship Id="rId56" Type="http://schemas.openxmlformats.org/officeDocument/2006/relationships/hyperlink" Target="https://smartcig.avcp.it/AVCP-SmartCig/preparaDettaglioComunicazioneOS.action?codDettaglioCarnet=21534051" TargetMode="External" /><Relationship Id="rId57" Type="http://schemas.openxmlformats.org/officeDocument/2006/relationships/hyperlink" Target="https://smartcig.avcp.it/AVCP-SmartCig/preparaDettaglioComunicazioneOS.action?codDettaglioCarnet=25213551" TargetMode="External" /><Relationship Id="rId58" Type="http://schemas.openxmlformats.org/officeDocument/2006/relationships/hyperlink" Target="https://smartcig.avcp.it/AVCP-SmartCig/preparaDettaglioComunicazioneOS.action?codDettaglioCarnet=25240655" TargetMode="External" /><Relationship Id="rId59" Type="http://schemas.openxmlformats.org/officeDocument/2006/relationships/hyperlink" Target="https://smartcig.avcp.it/AVCP-SmartCig/preparaDettaglioComunicazioneOS.action?codDettaglioCarnet=25420816" TargetMode="External" /><Relationship Id="rId60" Type="http://schemas.openxmlformats.org/officeDocument/2006/relationships/hyperlink" Target="https://smartcig.avcp.it/AVCP-SmartCig/preparaDettaglioComunicazioneOS.action?codDettaglioCarnet=25498943" TargetMode="External" /><Relationship Id="rId61" Type="http://schemas.openxmlformats.org/officeDocument/2006/relationships/hyperlink" Target="https://smartcig.avcp.it/AVCP-SmartCig/preparaDettaglioComunicazioneOS.action?codDettaglioCarnet=25537811" TargetMode="External" /><Relationship Id="rId62" Type="http://schemas.openxmlformats.org/officeDocument/2006/relationships/hyperlink" Target="https://smartcig.avcp.it/AVCP-SmartCig/preparaDettaglioComunicazioneOS.action?codDettaglioCarnet=25541592" TargetMode="External" /><Relationship Id="rId63" Type="http://schemas.openxmlformats.org/officeDocument/2006/relationships/hyperlink" Target="https://smartcig.avcp.it/AVCP-SmartCig/preparaDettaglioComunicazioneOS.action?codDettaglioCarnet=25573618" TargetMode="External" /><Relationship Id="rId64" Type="http://schemas.openxmlformats.org/officeDocument/2006/relationships/hyperlink" Target="https://smartcig.avcp.it/AVCP-SmartCig/preparaDettaglioComunicazioneOS.action?codDettaglioCarnet=25585386" TargetMode="External" /><Relationship Id="rId65" Type="http://schemas.openxmlformats.org/officeDocument/2006/relationships/hyperlink" Target="https://smartcig.avcp.it/AVCP-SmartCig/preparaDettaglioComunicazioneOS.action?codDettaglioCarnet=25612356" TargetMode="External" /><Relationship Id="rId66" Type="http://schemas.openxmlformats.org/officeDocument/2006/relationships/hyperlink" Target="https://smartcig.avcp.it/AVCP-SmartCig/preparaDettaglioComunicazioneOS.action?codDettaglioCarnet=25715039" TargetMode="External" /><Relationship Id="rId67" Type="http://schemas.openxmlformats.org/officeDocument/2006/relationships/hyperlink" Target="https://smartcig.avcp.it/AVCP-SmartCig/preparaDettaglioComunicazioneOS.action?codDettaglioCarnet=25767182" TargetMode="External" /><Relationship Id="rId68" Type="http://schemas.openxmlformats.org/officeDocument/2006/relationships/hyperlink" Target="https://smartcig.avcp.it/AVCP-SmartCig/preparaDettaglioComunicazioneOS.action?codDettaglioCarnet=25845866" TargetMode="External" /><Relationship Id="rId69" Type="http://schemas.openxmlformats.org/officeDocument/2006/relationships/hyperlink" Target="https://smartcig.avcp.it/AVCP-SmartCig/preparaDettaglioComunicazioneOS.action?codDettaglioCarnet=25861932" TargetMode="External" /><Relationship Id="rId70" Type="http://schemas.openxmlformats.org/officeDocument/2006/relationships/hyperlink" Target="https://smartcig.avcp.it/AVCP-SmartCig/preparaDettaglioComunicazioneOS.action?codDettaglioCarnet=25864534" TargetMode="External" /><Relationship Id="rId71" Type="http://schemas.openxmlformats.org/officeDocument/2006/relationships/hyperlink" Target="https://smartcig.avcp.it/AVCP-SmartCig/preparaDettaglioComunicazioneOS.action?codDettaglioCarnet=25879346" TargetMode="External" /><Relationship Id="rId72" Type="http://schemas.openxmlformats.org/officeDocument/2006/relationships/hyperlink" Target="https://smartcig.avcp.it/AVCP-SmartCig/preparaDettaglioComunicazioneOS.action?codDettaglioCarnet=25844601" TargetMode="External" /><Relationship Id="rId73" Type="http://schemas.openxmlformats.org/officeDocument/2006/relationships/hyperlink" Target="https://smartcig.avcp.it/AVCP-SmartCig/preparaDettaglioComunicazioneOS.action?codDettaglioCarnet=26122141" TargetMode="External" /><Relationship Id="rId74" Type="http://schemas.openxmlformats.org/officeDocument/2006/relationships/hyperlink" Target="https://smartcig.avcp.it/AVCP-SmartCig/preparaDettaglioComunicazioneOS.action?codDettaglioCarnet=26141425" TargetMode="External" /><Relationship Id="rId75" Type="http://schemas.openxmlformats.org/officeDocument/2006/relationships/hyperlink" Target="https://smartcig.avcp.it/AVCP-SmartCig/preparaDettaglioComunicazioneOS.action?codDettaglioCarnet=26153847" TargetMode="External" /><Relationship Id="rId76" Type="http://schemas.openxmlformats.org/officeDocument/2006/relationships/hyperlink" Target="https://smartcig.avcp.it/AVCP-SmartCig/preparaDettaglioComunicazioneOS.action?codDettaglioCarnet=26195918" TargetMode="External" /><Relationship Id="rId77" Type="http://schemas.openxmlformats.org/officeDocument/2006/relationships/hyperlink" Target="https://smartcig.avcp.it/AVCP-SmartCig/preparaDettaglioComunicazioneOS.action?codDettaglioCarnet=26303315" TargetMode="External" /><Relationship Id="rId78" Type="http://schemas.openxmlformats.org/officeDocument/2006/relationships/hyperlink" Target="https://smartcig.avcp.it/AVCP-SmartCig/preparaDettaglioComunicazioneOS.action?codDettaglioCarnet=26356184" TargetMode="External" /><Relationship Id="rId79" Type="http://schemas.openxmlformats.org/officeDocument/2006/relationships/hyperlink" Target="https://smartcig.avcp.it/AVCP-SmartCig/preparaDettaglioComunicazioneOS.action?codDettaglioCarnet=26415424" TargetMode="External" /><Relationship Id="rId80" Type="http://schemas.openxmlformats.org/officeDocument/2006/relationships/hyperlink" Target="https://smartcig.avcp.it/AVCP-SmartCig/preparaDettaglioComunicazioneOS.action?codDettaglioCarnet=26424455" TargetMode="External" /><Relationship Id="rId81" Type="http://schemas.openxmlformats.org/officeDocument/2006/relationships/hyperlink" Target="https://smartcig.avcp.it/AVCP-SmartCig/preparaDettaglioComunicazioneOS.action?codDettaglioCarnet=26459934" TargetMode="External" /><Relationship Id="rId82" Type="http://schemas.openxmlformats.org/officeDocument/2006/relationships/hyperlink" Target="https://smartcig.avcp.it/AVCP-SmartCig/preparaDettaglioComunicazioneOS.action?codDettaglioCarnet=26532068" TargetMode="External" /><Relationship Id="rId83" Type="http://schemas.openxmlformats.org/officeDocument/2006/relationships/hyperlink" Target="https://smartcig.avcp.it/AVCP-SmartCig/preparaDettaglioComunicazioneOS.action?codDettaglioCarnet=26536067" TargetMode="External" /><Relationship Id="rId84" Type="http://schemas.openxmlformats.org/officeDocument/2006/relationships/hyperlink" Target="https://smartcig.avcp.it/AVCP-SmartCig/preparaDettaglioComunicazioneOS.action?codDettaglioCarnet=26559656" TargetMode="External" /><Relationship Id="rId85" Type="http://schemas.openxmlformats.org/officeDocument/2006/relationships/hyperlink" Target="https://smartcig.avcp.it/AVCP-SmartCig/preparaDettaglioComunicazioneOS.action?codDettaglioCarnet=26583356" TargetMode="External" /><Relationship Id="rId86" Type="http://schemas.openxmlformats.org/officeDocument/2006/relationships/hyperlink" Target="https://smartcig.avcp.it/AVCP-SmartCig/preparaDettaglioComunicazioneOS.action?codDettaglioCarnet=26605210" TargetMode="External" /><Relationship Id="rId87" Type="http://schemas.openxmlformats.org/officeDocument/2006/relationships/hyperlink" Target="https://smartcig.avcp.it/AVCP-SmartCig/preparaDettaglioComunicazioneOS.action?codDettaglioCarnet=26607014" TargetMode="External" /><Relationship Id="rId88" Type="http://schemas.openxmlformats.org/officeDocument/2006/relationships/hyperlink" Target="https://smartcig.avcp.it/AVCP-SmartCig/preparaDettaglioComunicazioneOS.action?codDettaglioCarnet=26634216" TargetMode="External" /><Relationship Id="rId89" Type="http://schemas.openxmlformats.org/officeDocument/2006/relationships/hyperlink" Target="https://smartcig.avcp.it/AVCP-SmartCig/preparaDettaglioComunicazioneOS.action?codDettaglioCarnet=26634230" TargetMode="External" /><Relationship Id="rId90" Type="http://schemas.openxmlformats.org/officeDocument/2006/relationships/hyperlink" Target="https://smartcig.avcp.it/AVCP-SmartCig/preparaDettaglioComunicazioneOS.action?codDettaglioCarnet=26696905" TargetMode="External" /><Relationship Id="rId91" Type="http://schemas.openxmlformats.org/officeDocument/2006/relationships/hyperlink" Target="https://smartcig.avcp.it/AVCP-SmartCig/preparaDettaglioComunicazioneOS.action?codDettaglioCarnet=26814260" TargetMode="External" /><Relationship Id="rId92" Type="http://schemas.openxmlformats.org/officeDocument/2006/relationships/hyperlink" Target="https://smartcig.avcp.it/AVCP-SmartCig/preparaDettaglioComunicazioneOS.action?codDettaglioCarnet=26832325" TargetMode="External" /><Relationship Id="rId93" Type="http://schemas.openxmlformats.org/officeDocument/2006/relationships/hyperlink" Target="https://smartcig.anticorruzione.it/AVCP-SmartCig/preparaDettaglioComunicazioneOS.action?codDettaglioCarnet=26996122" TargetMode="External" /><Relationship Id="rId94" Type="http://schemas.openxmlformats.org/officeDocument/2006/relationships/hyperlink" Target="https://smartcig.anticorruzione.it/AVCP-SmartCig/preparaDettaglioComunicazioneOS.action?codDettaglioCarnet=27324586" TargetMode="External" /><Relationship Id="rId95" Type="http://schemas.openxmlformats.org/officeDocument/2006/relationships/hyperlink" Target="https://smartcig.anticorruzione.it/AVCP-SmartCig/preparaDettaglioComunicazioneOS.action?codDettaglioCarnet=27379159" TargetMode="External" /><Relationship Id="rId96" Type="http://schemas.openxmlformats.org/officeDocument/2006/relationships/hyperlink" Target="https://smartcig.anticorruzione.it/AVCP-SmartCig/preparaDettaglioComunicazioneOS.action?codDettaglioCarnet=24440091" TargetMode="External" /><Relationship Id="rId97" Type="http://schemas.openxmlformats.org/officeDocument/2006/relationships/hyperlink" Target="https://smartcig.anticorruzione.it/AVCP-SmartCig/preparaDettaglioComunicazioneOS.action?codDettaglioCarnet=27849996" TargetMode="External" /><Relationship Id="rId98" Type="http://schemas.openxmlformats.org/officeDocument/2006/relationships/hyperlink" Target="https://smartcig.anticorruzione.it/AVCP-SmartCig/preparaDettaglioComunicazioneOS.action?codDettaglioCarnet=27899043" TargetMode="External" /><Relationship Id="rId99" Type="http://schemas.openxmlformats.org/officeDocument/2006/relationships/hyperlink" Target="https://smartcig.anticorruzione.it/AVCP-SmartCig/preparaDettaglioComunicazioneOS.action?codDettaglioCarnet=27921949" TargetMode="External" /><Relationship Id="rId100" Type="http://schemas.openxmlformats.org/officeDocument/2006/relationships/hyperlink" Target="https://smartcig.anticorruzione.it/AVCP-SmartCig/preparaDettaglioComunicazioneOS.action?codDettaglioCarnet=27895286" TargetMode="External" /><Relationship Id="rId101" Type="http://schemas.openxmlformats.org/officeDocument/2006/relationships/hyperlink" Target="https://smartcig.anticorruzione.it/AVCP-SmartCig/preparaDettaglioComunicazioneOS.action?codDettaglioCarnet=28498441" TargetMode="External" /><Relationship Id="rId102" Type="http://schemas.openxmlformats.org/officeDocument/2006/relationships/hyperlink" Target="https://smartcig.anticorruzione.it/AVCP-SmartCig/preparaDettaglioComunicazioneOS.action?codDettaglioCarnet=28531610" TargetMode="External" /><Relationship Id="rId103" Type="http://schemas.openxmlformats.org/officeDocument/2006/relationships/hyperlink" Target="https://smartcig.anticorruzione.it/AVCP-SmartCig/preparaDettaglioComunicazioneOS.action?codDettaglioCarnet=28557505" TargetMode="External" /><Relationship Id="rId104" Type="http://schemas.openxmlformats.org/officeDocument/2006/relationships/hyperlink" Target="https://smartcig.anticorruzione.it/AVCP-SmartCig/preparaDettaglioComunicazioneOS.action?codDettaglioCarnet=28612333" TargetMode="External" /><Relationship Id="rId105" Type="http://schemas.openxmlformats.org/officeDocument/2006/relationships/hyperlink" Target="https://smartcig.anticorruzione.it/AVCP-SmartCig/preparaDettaglioComunicazioneOS.action?codDettaglioCarnet=28615285" TargetMode="External" /><Relationship Id="rId106" Type="http://schemas.openxmlformats.org/officeDocument/2006/relationships/hyperlink" Target="https://smartcig.anticorruzione.it/AVCP-SmartCig/preparaDettaglioComunicazioneOS.action?codDettaglioCarnet=28641105" TargetMode="External" /><Relationship Id="rId107" Type="http://schemas.openxmlformats.org/officeDocument/2006/relationships/hyperlink" Target="https://smartcig.anticorruzione.it/AVCP-SmartCig/preparaDettaglioComunicazioneOS.action?codDettaglioCarnet=28650505" TargetMode="External" /><Relationship Id="rId108" Type="http://schemas.openxmlformats.org/officeDocument/2006/relationships/hyperlink" Target="https://smartcig.anticorruzione.it/AVCP-SmartCig/preparaDettaglioComunicazioneOS.action?codDettaglioCarnet=28660075" TargetMode="External" /><Relationship Id="rId109" Type="http://schemas.openxmlformats.org/officeDocument/2006/relationships/hyperlink" Target="https://smartcig.anticorruzione.it/AVCP-SmartCig/preparaDettaglioComunicazioneOS.action?codDettaglioCarnet=28685376" TargetMode="External" /><Relationship Id="rId110" Type="http://schemas.openxmlformats.org/officeDocument/2006/relationships/hyperlink" Target="https://smartcig.anticorruzione.it/AVCP-SmartCig/preparaDettaglioComunicazioneOS.action?codDettaglioCarnet=28753198" TargetMode="External" /><Relationship Id="rId111" Type="http://schemas.openxmlformats.org/officeDocument/2006/relationships/hyperlink" Target="https://smartcig.anticorruzione.it/AVCP-SmartCig/preparaDettaglioComunicazioneOS.action?codDettaglioCarnet=28814269" TargetMode="External" /><Relationship Id="rId112" Type="http://schemas.openxmlformats.org/officeDocument/2006/relationships/hyperlink" Target="https://smartcig.anticorruzione.it/AVCP-SmartCig/preparaDettaglioComunicazioneOS.action?codDettaglioCarnet=28847287" TargetMode="External" /><Relationship Id="rId113" Type="http://schemas.openxmlformats.org/officeDocument/2006/relationships/hyperlink" Target="https://smartcig.anticorruzione.it/AVCP-SmartCig/preparaDettaglioComunicazioneOS.action?codDettaglioCarnet=28895084" TargetMode="External" /><Relationship Id="rId114" Type="http://schemas.openxmlformats.org/officeDocument/2006/relationships/hyperlink" Target="https://smartcig.anticorruzione.it/AVCP-SmartCig/preparaDettaglioComunicazioneOS.action?codDettaglioCarnet=28913823" TargetMode="External" /><Relationship Id="rId115" Type="http://schemas.openxmlformats.org/officeDocument/2006/relationships/hyperlink" Target="https://smartcig.anticorruzione.it/AVCP-SmartCig/preparaDettaglioComunicazioneOS.action?codDettaglioCarnet=28962158" TargetMode="External" /><Relationship Id="rId116" Type="http://schemas.openxmlformats.org/officeDocument/2006/relationships/hyperlink" Target="https://smartcig.anticorruzione.it/AVCP-SmartCig/preparaDettaglioComunicazioneOS.action?codDettaglioCarnet=29004490" TargetMode="External" /><Relationship Id="rId117" Type="http://schemas.openxmlformats.org/officeDocument/2006/relationships/hyperlink" Target="https://smartcig.anticorruzione.it/AVCP-SmartCig/preparaDettaglioComunicazioneOS.action?codDettaglioCarnet=29105779" TargetMode="External" /><Relationship Id="rId118" Type="http://schemas.openxmlformats.org/officeDocument/2006/relationships/hyperlink" Target="https://smartcig.anticorruzione.it/AVCP-SmartCig/preparaDettaglioComunicazioneOS.action?codDettaglioCarnet=29136717" TargetMode="External" /><Relationship Id="rId119" Type="http://schemas.openxmlformats.org/officeDocument/2006/relationships/hyperlink" Target="https://smartcig.anticorruzione.it/AVCP-SmartCig/preparaDettaglioComunicazioneOS.action?codDettaglioCarnet=29221415" TargetMode="External" /><Relationship Id="rId120" Type="http://schemas.openxmlformats.org/officeDocument/2006/relationships/hyperlink" Target="https://smartcig.anticorruzione.it/AVCP-SmartCig/preparaDettaglioComunicazioneOS.action?codDettaglioCarnet=29227238" TargetMode="External" /><Relationship Id="rId121" Type="http://schemas.openxmlformats.org/officeDocument/2006/relationships/hyperlink" Target="https://smartcig.anticorruzione.it/AVCP-SmartCig/preparaDettaglioComunicazioneOS.action?codDettaglioCarnet=29279494" TargetMode="External" /><Relationship Id="rId122" Type="http://schemas.openxmlformats.org/officeDocument/2006/relationships/hyperlink" Target="https://smartcig.anticorruzione.it/AVCP-SmartCig/preparaDettaglioComunicazioneOS.action?codDettaglioCarnet=29281113" TargetMode="External" /><Relationship Id="rId123" Type="http://schemas.openxmlformats.org/officeDocument/2006/relationships/hyperlink" Target="https://smartcig.anticorruzione.it/AVCP-SmartCig/preparaDettaglioComunicazioneOS.action?codDettaglioCarnet=29321154" TargetMode="External" /><Relationship Id="rId124" Type="http://schemas.openxmlformats.org/officeDocument/2006/relationships/hyperlink" Target="https://smartcig.anticorruzione.it/AVCP-SmartCig/preparaDettaglioComunicazioneOS.action?codDettaglioCarnet=28498441" TargetMode="External" /><Relationship Id="rId125" Type="http://schemas.openxmlformats.org/officeDocument/2006/relationships/hyperlink" Target="https://smartcig.anticorruzione.it/AVCP-SmartCig/preparaDettaglioComunicazioneOS.action?codDettaglioCarnet=29396268" TargetMode="External" /><Relationship Id="rId126" Type="http://schemas.openxmlformats.org/officeDocument/2006/relationships/hyperlink" Target="https://smartcig.anticorruzione.it/AVCP-SmartCig/preparaDettaglioComunicazioneOS.action?codDettaglioCarnet=29559725" TargetMode="External" /><Relationship Id="rId127" Type="http://schemas.openxmlformats.org/officeDocument/2006/relationships/hyperlink" Target="https://smartcig.anticorruzione.it/AVCP-SmartCig/preparaDettaglioComunicazioneOS.action?codDettaglioCarnet=29636788" TargetMode="External" /><Relationship Id="rId128" Type="http://schemas.openxmlformats.org/officeDocument/2006/relationships/hyperlink" Target="https://smartcig.anticorruzione.it/AVCP-SmartCig/preparaDettaglioComunicazioneOS.action?codDettaglioCarnet=29944645" TargetMode="External" /><Relationship Id="rId129" Type="http://schemas.openxmlformats.org/officeDocument/2006/relationships/hyperlink" Target="https://smartcig.anticorruzione.it/AVCP-SmartCig/preparaDettaglioComunicazioneOS.action?codDettaglioCarnet=29989608" TargetMode="External" /><Relationship Id="rId130" Type="http://schemas.openxmlformats.org/officeDocument/2006/relationships/hyperlink" Target="https://smartcig.anticorruzione.it/AVCP-SmartCig/preparaDettaglioComunicazioneOS.action?codDettaglioCarnet=30246213" TargetMode="External" /><Relationship Id="rId131" Type="http://schemas.openxmlformats.org/officeDocument/2006/relationships/hyperlink" Target="https://smartcig.anticorruzione.it/AVCP-SmartCig/preparaDettaglioComunicazioneOS.action?codDettaglioCarnet=30249913" TargetMode="External" /><Relationship Id="rId132" Type="http://schemas.openxmlformats.org/officeDocument/2006/relationships/hyperlink" Target="https://smartcig.anticorruzione.it/AVCP-SmartCig/preparaDettaglioComunicazioneOS.action?codDettaglioCarnet=30252895" TargetMode="External" /><Relationship Id="rId133" Type="http://schemas.openxmlformats.org/officeDocument/2006/relationships/hyperlink" Target="https://smartcig.anticorruzione.it/AVCP-SmartCig/preparaDettaglioComunicazioneOS.action?codDettaglioCarnet=30268351" TargetMode="External" /><Relationship Id="rId134" Type="http://schemas.openxmlformats.org/officeDocument/2006/relationships/hyperlink" Target="https://smartcig.anticorruzione.it/AVCP-SmartCig/preparaDettaglioComunicazioneOS.action?codDettaglioCarnet=30294462" TargetMode="External" /><Relationship Id="rId135" Type="http://schemas.openxmlformats.org/officeDocument/2006/relationships/hyperlink" Target="https://smartcig.anticorruzione.it/AVCP-SmartCig/preparaDettaglioComunicazioneOS.action?codDettaglioCarnet=29227238" TargetMode="External" /><Relationship Id="rId136" Type="http://schemas.openxmlformats.org/officeDocument/2006/relationships/hyperlink" Target="https://smartcig.anticorruzione.it/AVCP-SmartCig/preparaDettaglioComunicazioneOS.action?codDettaglioCarnet=30261836" TargetMode="External" /><Relationship Id="rId137" Type="http://schemas.openxmlformats.org/officeDocument/2006/relationships/hyperlink" Target="https://smartcig.anticorruzione.it/AVCP-SmartCig/preparaDettaglioComunicazioneOS.action?codDettaglioCarnet=30509398" TargetMode="External" /><Relationship Id="rId138" Type="http://schemas.openxmlformats.org/officeDocument/2006/relationships/hyperlink" Target="https://smartcig.anticorruzione.it/AVCP-SmartCig/preparaDettaglioComunicazioneOS.action?codDettaglioCarnet=30516556" TargetMode="External" /><Relationship Id="rId139" Type="http://schemas.openxmlformats.org/officeDocument/2006/relationships/hyperlink" Target="https://smartcig.anticorruzione.it/AVCP-SmartCig/preparaDettaglioComunicazioneOS.action?codDettaglioCarnet=30522138" TargetMode="External" /><Relationship Id="rId140" Type="http://schemas.openxmlformats.org/officeDocument/2006/relationships/hyperlink" Target="https://smartcig.anticorruzione.it/AVCP-SmartCig/preparaDettaglioComunicazioneOS.action?codDettaglioCarnet=28498441" TargetMode="External" /><Relationship Id="rId141" Type="http://schemas.openxmlformats.org/officeDocument/2006/relationships/hyperlink" Target="https://smartcig.anticorruzione.it/AVCP-SmartCig/preparaDettaglioComunicazioneOS.action?codDettaglioCarnet=30547470" TargetMode="External" /><Relationship Id="rId142" Type="http://schemas.openxmlformats.org/officeDocument/2006/relationships/hyperlink" Target="https://smartcig.anticorruzione.it/AVCP-SmartCig/preparaDettaglioComunicazioneOS.action?codDettaglioCarnet=30558083" TargetMode="External" /><Relationship Id="rId143" Type="http://schemas.openxmlformats.org/officeDocument/2006/relationships/hyperlink" Target="https://smartcig.anticorruzione.it/AVCP-SmartCig/preparaDettaglioComunicazioneOS.action?codDettaglioCarnet=30601659" TargetMode="External" /><Relationship Id="rId144" Type="http://schemas.openxmlformats.org/officeDocument/2006/relationships/hyperlink" Target="https://smartcig.anticorruzione.it/AVCP-SmartCig/preparaDettaglioComunicazioneOS.action?codDettaglioCarnet=30617775" TargetMode="External" /><Relationship Id="rId145" Type="http://schemas.openxmlformats.org/officeDocument/2006/relationships/hyperlink" Target="https://smartcig.anticorruzione.it/AVCP-SmartCig/preparaDettaglioComunicazioneOS.action?codDettaglioCarnet=30709121" TargetMode="External" /><Relationship Id="rId146" Type="http://schemas.openxmlformats.org/officeDocument/2006/relationships/hyperlink" Target="https://smartcig.anticorruzione.it/AVCP-SmartCig/preparaDettaglioComunicazioneOS.action?codDettaglioCarnet=30725062" TargetMode="External" /><Relationship Id="rId147" Type="http://schemas.openxmlformats.org/officeDocument/2006/relationships/hyperlink" Target="https://smartcig.anticorruzione.it/AVCP-SmartCig/preparaDettaglioComunicazioneOS.action?codDettaglioCarnet=30735926" TargetMode="External" /><Relationship Id="rId148" Type="http://schemas.openxmlformats.org/officeDocument/2006/relationships/hyperlink" Target="https://smartcig.anticorruzione.it/AVCP-SmartCig/preparaDettaglioComunicazioneOS.action?codDettaglioCarnet=30769952" TargetMode="External" /><Relationship Id="rId149" Type="http://schemas.openxmlformats.org/officeDocument/2006/relationships/hyperlink" Target="https://smartcig.anticorruzione.it/AVCP-SmartCig/preparaDettaglioComunicazioneOS.action?codDettaglioCarnet=30776837" TargetMode="External" /><Relationship Id="rId150" Type="http://schemas.openxmlformats.org/officeDocument/2006/relationships/hyperlink" Target="https://smartcig.anticorruzione.it/AVCP-SmartCig/preparaDettaglioComunicazioneOS.action?codDettaglioCarnet=30780508" TargetMode="External" /><Relationship Id="rId151" Type="http://schemas.openxmlformats.org/officeDocument/2006/relationships/hyperlink" Target="https://smartcig.anticorruzione.it/AVCP-SmartCig/preparaDettaglioComunicazioneOS.action?codDettaglioCarnet=23099070" TargetMode="External" /><Relationship Id="rId152" Type="http://schemas.openxmlformats.org/officeDocument/2006/relationships/hyperlink" Target="https://smartcig.anticorruzione.it/AVCP-SmartCig/preparaDettaglioComunicazioneOS.action?codDettaglioCarnet=30992661" TargetMode="External" /><Relationship Id="rId153" Type="http://schemas.openxmlformats.org/officeDocument/2006/relationships/hyperlink" Target="https://smartcig.anticorruzione.it/AVCP-SmartCig/preparaDettaglioComunicazioneOS.action?codDettaglioCarnet=30998322" TargetMode="External" /><Relationship Id="rId154" Type="http://schemas.openxmlformats.org/officeDocument/2006/relationships/hyperlink" Target="https://smartcig.anticorruzione.it/AVCP-SmartCig/preparaDettaglioComunicazioneOS.action?codDettaglioCarnet=31000693" TargetMode="External" /><Relationship Id="rId155" Type="http://schemas.openxmlformats.org/officeDocument/2006/relationships/hyperlink" Target="https://smartcig.anticorruzione.it/AVCP-SmartCig/preparaDettaglioComunicazioneOS.action?codDettaglioCarnet=31132676" TargetMode="External" /><Relationship Id="rId156" Type="http://schemas.openxmlformats.org/officeDocument/2006/relationships/hyperlink" Target="https://smartcig.anticorruzione.it/AVCP-SmartCig/preparaDettaglioComunicazioneOS.action?codDettaglioCarnet=31189199" TargetMode="External" /><Relationship Id="rId157" Type="http://schemas.openxmlformats.org/officeDocument/2006/relationships/hyperlink" Target="https://smartcig.anticorruzione.it/AVCP-SmartCig/preparaDettaglioComunicazioneOS.action?codDettaglioCarnet=31197730" TargetMode="External" /><Relationship Id="rId158" Type="http://schemas.openxmlformats.org/officeDocument/2006/relationships/hyperlink" Target="https://smartcig.anticorruzione.it/AVCP-SmartCig/preparaDettaglioComunicazioneOS.action?codDettaglioCarnet=31199976" TargetMode="External" /><Relationship Id="rId159" Type="http://schemas.openxmlformats.org/officeDocument/2006/relationships/hyperlink" Target="https://smartcig.anticorruzione.it/AVCP-SmartCig/preparaDettaglioComunicazioneOS.action?codDettaglioCarnet=31203035" TargetMode="External" /><Relationship Id="rId160" Type="http://schemas.openxmlformats.org/officeDocument/2006/relationships/hyperlink" Target="https://smartcig.anticorruzione.it/AVCP-SmartCig/preparaDettaglioComunicazioneOS.action?codDettaglioCarnet=31204291" TargetMode="External" /><Relationship Id="rId161" Type="http://schemas.openxmlformats.org/officeDocument/2006/relationships/hyperlink" Target="https://smartcig.anticorruzione.it/AVCP-SmartCig/preparaDettaglioComunicazioneOS.action?codDettaglioCarnet=31223688" TargetMode="External" /><Relationship Id="rId162" Type="http://schemas.openxmlformats.org/officeDocument/2006/relationships/hyperlink" Target="https://smartcig.anticorruzione.it/AVCP-SmartCig/preparaDettaglioComunicazioneOS.action?codDettaglioCarnet=31248629" TargetMode="External" /><Relationship Id="rId163" Type="http://schemas.openxmlformats.org/officeDocument/2006/relationships/hyperlink" Target="https://smartcig.anticorruzione.it/AVCP-SmartCig/preparaDettaglioComunicazioneOS.action?codDettaglioCarnet=31259518" TargetMode="External" /><Relationship Id="rId164" Type="http://schemas.openxmlformats.org/officeDocument/2006/relationships/hyperlink" Target="https://smartcig.anticorruzione.it/AVCP-SmartCig/preparaDettaglioComunicazioneOS.action?codDettaglioCarnet=31263569" TargetMode="External" /><Relationship Id="rId165" Type="http://schemas.openxmlformats.org/officeDocument/2006/relationships/hyperlink" Target="https://smartcig.anticorruzione.it/AVCP-SmartCig/preparaDettaglioComunicazioneOS.action?codDettaglioCarnet=31269980" TargetMode="External" /><Relationship Id="rId166" Type="http://schemas.openxmlformats.org/officeDocument/2006/relationships/hyperlink" Target="https://smartcig.anticorruzione.it/AVCP-SmartCig/preparaDettaglioComunicazioneOS.action?codDettaglioCarnet=31270838" TargetMode="External" /><Relationship Id="rId167" Type="http://schemas.openxmlformats.org/officeDocument/2006/relationships/hyperlink" Target="https://smartcig.anticorruzione.it/AVCP-SmartCig/preparaDettaglioComunicazioneOS.action?codDettaglioCarnet=31304525" TargetMode="External" /><Relationship Id="rId168" Type="http://schemas.openxmlformats.org/officeDocument/2006/relationships/hyperlink" Target="https://smartcig.anticorruzione.it/AVCP-SmartCig/preparaDettaglioComunicazioneOS.action?codDettaglioCarnet=31304579" TargetMode="External" /><Relationship Id="rId169" Type="http://schemas.openxmlformats.org/officeDocument/2006/relationships/hyperlink" Target="https://smartcig.anticorruzione.it/AVCP-SmartCig/preparaDettaglioComunicazioneOS.action?codDettaglioCarnet=31304643" TargetMode="External" /><Relationship Id="rId170" Type="http://schemas.openxmlformats.org/officeDocument/2006/relationships/hyperlink" Target="https://smartcig.anticorruzione.it/AVCP-SmartCig/preparaDettaglioComunicazioneOS.action?codDettaglioCarnet=31318009" TargetMode="External" /><Relationship Id="rId171" Type="http://schemas.openxmlformats.org/officeDocument/2006/relationships/hyperlink" Target="https://smartcig.anticorruzione.it/AVCP-SmartCig/preparaDettaglioComunicazioneOS.action?codDettaglioCarnet=31386044" TargetMode="External" /><Relationship Id="rId172" Type="http://schemas.openxmlformats.org/officeDocument/2006/relationships/hyperlink" Target="https://smartcig.anticorruzione.it/AVCP-SmartCig/preparaDettaglioComunicazioneOS.action?codDettaglioCarnet=31428542" TargetMode="External" /><Relationship Id="rId173" Type="http://schemas.openxmlformats.org/officeDocument/2006/relationships/hyperlink" Target="https://smartcig.anticorruzione.it/AVCP-SmartCig/preparaDettaglioComunicazioneOS.action?codDettaglioCarnet=31304579" TargetMode="External" /><Relationship Id="rId174" Type="http://schemas.openxmlformats.org/officeDocument/2006/relationships/hyperlink" Target="https://smartcig.anticorruzione.it/AVCP-SmartCig/preparaDettaglioComunicazioneOS.action?codDettaglioCarnet=31591728" TargetMode="External" /><Relationship Id="rId175" Type="http://schemas.openxmlformats.org/officeDocument/2006/relationships/hyperlink" Target="https://smartcig.anticorruzione.it/AVCP-SmartCig/preparaDettaglioComunicazioneOS.action?codDettaglioCarnet=29345437" TargetMode="External" /><Relationship Id="rId176" Type="http://schemas.openxmlformats.org/officeDocument/2006/relationships/hyperlink" Target="https://smartcig.anticorruzione.it/AVCP-SmartCig/preparaDettaglioComunicazioneOS.action?codDettaglioCarnet=30290207" TargetMode="External" /><Relationship Id="rId177" Type="http://schemas.openxmlformats.org/officeDocument/2006/relationships/hyperlink" Target="https://smartcig.anticorruzione.it/AVCP-SmartCig/preparaDettaglioComunicazioneOS.action?codDettaglioCarnet=31854646" TargetMode="External" /><Relationship Id="rId178" Type="http://schemas.openxmlformats.org/officeDocument/2006/relationships/hyperlink" Target="https://smartcig.anticorruzione.it/AVCP-SmartCig/preparaDettaglioComunicazioneOS.action?codDettaglioCarnet=32058222" TargetMode="External" /><Relationship Id="rId179" Type="http://schemas.openxmlformats.org/officeDocument/2006/relationships/hyperlink" Target="https://smartcig.anticorruzione.it/AVCP-SmartCig/preparaDettaglioComunicazioneOS.action?codDettaglioCarnet=33454825" TargetMode="External" /><Relationship Id="rId180" Type="http://schemas.openxmlformats.org/officeDocument/2006/relationships/hyperlink" Target="https://smartcig.anticorruzione.it/AVCP-SmartCig/preparaDettaglioComunicazioneOS.action?codDettaglioCarnet=33505007" TargetMode="External" /><Relationship Id="rId181" Type="http://schemas.openxmlformats.org/officeDocument/2006/relationships/hyperlink" Target="https://smartcig.anticorruzione.it/AVCP-SmartCig/preparaDettaglioComunicazioneOS.action?codDettaglioCarnet=33537492" TargetMode="External" /><Relationship Id="rId182" Type="http://schemas.openxmlformats.org/officeDocument/2006/relationships/hyperlink" Target="https://smartcig.anticorruzione.it/AVCP-SmartCig/preparaDettaglioComunicazioneOS.action?codDettaglioCarnet=33548290" TargetMode="External" /><Relationship Id="rId183" Type="http://schemas.openxmlformats.org/officeDocument/2006/relationships/hyperlink" Target="https://smartcig.anticorruzione.it/AVCP-SmartCig/preparaDettaglioComunicazioneOS.action?codDettaglioCarnet=33559469" TargetMode="External" /><Relationship Id="rId184" Type="http://schemas.openxmlformats.org/officeDocument/2006/relationships/hyperlink" Target="https://smartcig.anticorruzione.it/AVCP-SmartCig/preparaDettaglioComunicazioneOS.action?codDettaglioCarnet=33643610" TargetMode="External" /><Relationship Id="rId185" Type="http://schemas.openxmlformats.org/officeDocument/2006/relationships/hyperlink" Target="https://smartcig.anticorruzione.it/AVCP-SmartCig/preparaDettaglioComunicazioneOS.action?codDettaglioCarnet=33777582" TargetMode="External" /><Relationship Id="rId186" Type="http://schemas.openxmlformats.org/officeDocument/2006/relationships/hyperlink" Target="https://smartcig.anticorruzione.it/AVCP-SmartCig/preparaDettaglioComunicazioneOS.action?codDettaglioCarnet=33839884" TargetMode="External" /><Relationship Id="rId187" Type="http://schemas.openxmlformats.org/officeDocument/2006/relationships/hyperlink" Target="https://smartcig.anticorruzione.it/AVCP-SmartCig/preparaDettaglioComunicazioneOS.action?codDettaglioCarnet=33854073" TargetMode="External" /><Relationship Id="rId188" Type="http://schemas.openxmlformats.org/officeDocument/2006/relationships/hyperlink" Target="https://smartcig.anticorruzione.it/AVCP-SmartCig/preparaDettaglioComunicazioneOS.action?codDettaglioCarnet=33862866" TargetMode="External" /><Relationship Id="rId189" Type="http://schemas.openxmlformats.org/officeDocument/2006/relationships/hyperlink" Target="https://smartcig.anticorruzione.it/AVCP-SmartCig/preparaDettaglioComunicazioneOS.action?codDettaglioCarnet=33950515" TargetMode="External" /><Relationship Id="rId190" Type="http://schemas.openxmlformats.org/officeDocument/2006/relationships/hyperlink" Target="https://smartcig.anticorruzione.it/AVCP-SmartCig/preparaDettaglioComunicazioneOS.action?codDettaglioCarnet=33961460" TargetMode="External" /><Relationship Id="rId191" Type="http://schemas.openxmlformats.org/officeDocument/2006/relationships/hyperlink" Target="https://smartcig.anticorruzione.it/AVCP-SmartCig/preparaDettaglioComunicazioneOS.action?codDettaglioCarnet=33965287" TargetMode="External" /><Relationship Id="rId192" Type="http://schemas.openxmlformats.org/officeDocument/2006/relationships/hyperlink" Target="https://smartcig.anticorruzione.it/AVCP-SmartCig/preparaDettaglioComunicazioneOS.action?codDettaglioCarnet=34068144" TargetMode="External" /><Relationship Id="rId193" Type="http://schemas.openxmlformats.org/officeDocument/2006/relationships/hyperlink" Target="https://smartcig.anticorruzione.it/AVCP-SmartCig/preparaDettaglioComunicazioneOS.action?codDettaglioCarnet=34091526" TargetMode="External" /><Relationship Id="rId194" Type="http://schemas.openxmlformats.org/officeDocument/2006/relationships/hyperlink" Target="https://smartcig.anticorruzione.it/AVCP-SmartCig/preparaDettaglioComunicazioneOS.action?codDettaglioCarnet=34126458" TargetMode="External" /><Relationship Id="rId195" Type="http://schemas.openxmlformats.org/officeDocument/2006/relationships/hyperlink" Target="https://smartcig.anticorruzione.it/AVCP-SmartCig/preparaDettaglioComunicazioneOS.action?codDettaglioCarnet=34130818" TargetMode="External" /><Relationship Id="rId196" Type="http://schemas.openxmlformats.org/officeDocument/2006/relationships/hyperlink" Target="https://smartcig.anticorruzione.it/AVCP-SmartCig/preparaDettaglioComunicazioneOS.action?codDettaglioCarnet=34222194" TargetMode="External" /><Relationship Id="rId197" Type="http://schemas.openxmlformats.org/officeDocument/2006/relationships/hyperlink" Target="https://smartcig.anticorruzione.it/AVCP-SmartCig/preparaDettaglioComunicazioneOS.action?codDettaglioCarnet=34272774" TargetMode="External" /><Relationship Id="rId198" Type="http://schemas.openxmlformats.org/officeDocument/2006/relationships/hyperlink" Target="https://smartcig.anticorruzione.it/AVCP-SmartCig/preparaDettaglioComunicazioneOS.action?codDettaglioCarnet=34320120" TargetMode="External" /><Relationship Id="rId199" Type="http://schemas.openxmlformats.org/officeDocument/2006/relationships/hyperlink" Target="https://smartcig.anticorruzione.it/AVCP-SmartCig/preparaDettaglioComunicazioneOS.action?codDettaglioCarnet=34320215" TargetMode="External" /><Relationship Id="rId200" Type="http://schemas.openxmlformats.org/officeDocument/2006/relationships/hyperlink" Target="https://smartcig.anticorruzione.it/AVCP-SmartCig/preparaDettaglioComunicazioneOS.action?codDettaglioCarnet=34320419" TargetMode="External" /><Relationship Id="rId201" Type="http://schemas.openxmlformats.org/officeDocument/2006/relationships/hyperlink" Target="https://smartcig.anticorruzione.it/AVCP-SmartCig/preparaDettaglioComunicazioneOS.action?codDettaglioCarnet=34330486" TargetMode="External" /><Relationship Id="rId202" Type="http://schemas.openxmlformats.org/officeDocument/2006/relationships/hyperlink" Target="https://smartcig.anticorruzione.it/AVCP-SmartCig/preparaDettaglioComunicazioneOS.action?codDettaglioCarnet=34353229" TargetMode="External" /><Relationship Id="rId203" Type="http://schemas.openxmlformats.org/officeDocument/2006/relationships/hyperlink" Target="https://smartcig.anticorruzione.it/AVCP-SmartCig/preparaDettaglioComunicazioneOS.action?codDettaglioCarnet=34355379" TargetMode="External" /><Relationship Id="rId204" Type="http://schemas.openxmlformats.org/officeDocument/2006/relationships/hyperlink" Target="https://smartcig.anticorruzione.it/AVCP-SmartCig/preparaDettaglioComunicazioneOS.action?codDettaglioCarnet=34635724" TargetMode="External" /><Relationship Id="rId205" Type="http://schemas.openxmlformats.org/officeDocument/2006/relationships/hyperlink" Target="https://smartcig.anticorruzione.it/AVCP-SmartCig/preparaDettaglioComunicazioneOS.action?codDettaglioCarnet=34742243" TargetMode="External" /><Relationship Id="rId206" Type="http://schemas.openxmlformats.org/officeDocument/2006/relationships/hyperlink" Target="https://smartcig.anticorruzione.it/AVCP-SmartCig/preparaDettaglioComunicazioneOS.action?codDettaglioCarnet=34776711" TargetMode="External" /><Relationship Id="rId207" Type="http://schemas.openxmlformats.org/officeDocument/2006/relationships/hyperlink" Target="https://smartcig.anticorruzione.it/AVCP-SmartCig/preparaDettaglioComunicazioneOS.action?codDettaglioCarnet=34908322" TargetMode="External" /><Relationship Id="rId208" Type="http://schemas.openxmlformats.org/officeDocument/2006/relationships/hyperlink" Target="https://smartcig.anticorruzione.it/AVCP-SmartCig/preparaDettaglioComunicazioneOS.action?codDettaglioCarnet=34994061" TargetMode="External" /><Relationship Id="rId209" Type="http://schemas.openxmlformats.org/officeDocument/2006/relationships/hyperlink" Target="https://smartcig.anticorruzione.it/AVCP-SmartCig/preparaDettaglioComunicazioneOS.action?codDettaglioCarnet=35025054" TargetMode="External" /><Relationship Id="rId210" Type="http://schemas.openxmlformats.org/officeDocument/2006/relationships/hyperlink" Target="https://smartcig.anticorruzione.it/AVCP-SmartCig/preparaDettaglioComunicazioneOS.action?codDettaglioCarnet=35200222" TargetMode="External" /><Relationship Id="rId211" Type="http://schemas.openxmlformats.org/officeDocument/2006/relationships/hyperlink" Target="https://smartcig.anticorruzione.it/AVCP-SmartCig/preparaDettaglioComunicazioneOS.action?codDettaglioCarnet=35213952" TargetMode="External" /><Relationship Id="rId212" Type="http://schemas.openxmlformats.org/officeDocument/2006/relationships/hyperlink" Target="https://smartcig.anticorruzione.it/AVCP-SmartCig/preparaDettaglioComunicazioneOS.action?codDettaglioCarnet=35222641" TargetMode="External" /><Relationship Id="rId213" Type="http://schemas.openxmlformats.org/officeDocument/2006/relationships/hyperlink" Target="https://smartcig.anticorruzione.it/AVCP-SmartCig/preparaDettaglioComunicazioneOS.action?codDettaglioCarnet=35251176" TargetMode="External" /><Relationship Id="rId214" Type="http://schemas.openxmlformats.org/officeDocument/2006/relationships/hyperlink" Target="https://smartcig.anticorruzione.it/AVCP-SmartCig/preparaDettaglioComunicazioneOS.action?codDettaglioCarnet=35288013" TargetMode="External" /><Relationship Id="rId215" Type="http://schemas.openxmlformats.org/officeDocument/2006/relationships/hyperlink" Target="https://smartcig.anticorruzione.it/AVCP-SmartCig/preparaDettaglioComunicazioneOS.action?codDettaglioCarnet=35298326" TargetMode="External" /><Relationship Id="rId216" Type="http://schemas.openxmlformats.org/officeDocument/2006/relationships/hyperlink" Target="https://smartcig.anticorruzione.it/AVCP-SmartCig/preparaDettaglioComunicazioneOS.action?codDettaglioCarnet=35409788" TargetMode="External" /><Relationship Id="rId217" Type="http://schemas.openxmlformats.org/officeDocument/2006/relationships/hyperlink" Target="https://smartcig.anticorruzione.it/AVCP-SmartCig/preparaDettaglioComunicazioneOS.action?codDettaglioCarnet=35428470" TargetMode="External" /><Relationship Id="rId218" Type="http://schemas.openxmlformats.org/officeDocument/2006/relationships/hyperlink" Target="https://smartcig.anticorruzione.it/AVCP-SmartCig/preparaDettaglioComunicazioneOS.action?codDettaglioCarnet=35452457" TargetMode="External" /><Relationship Id="rId219" Type="http://schemas.openxmlformats.org/officeDocument/2006/relationships/hyperlink" Target="https://smartcig.anticorruzione.it/AVCP-SmartCig/preparaDettaglioComunicazioneOS.action?codDettaglioCarnet=35521992" TargetMode="External" /><Relationship Id="rId220" Type="http://schemas.openxmlformats.org/officeDocument/2006/relationships/hyperlink" Target="https://smartcig.anticorruzione.it/AVCP-SmartCig/preparaDettaglioComunicazioneOS.action?codDettaglioCarnet=35527772" TargetMode="External" /><Relationship Id="rId221" Type="http://schemas.openxmlformats.org/officeDocument/2006/relationships/hyperlink" Target="https://smartcig.anticorruzione.it/AVCP-SmartCig/preparaDettaglioComunicazioneOS.action?codDettaglioCarnet=35538803" TargetMode="External" /><Relationship Id="rId222" Type="http://schemas.openxmlformats.org/officeDocument/2006/relationships/hyperlink" Target="https://smartcig.anticorruzione.it/AVCP-SmartCig/preparaDettaglioComunicazioneOS.action?codDettaglioCarnet=35624797" TargetMode="External" /><Relationship Id="rId223" Type="http://schemas.openxmlformats.org/officeDocument/2006/relationships/hyperlink" Target="https://smartcig.anticorruzione.it/AVCP-SmartCig/preparaDettaglioComunicazioneOS.action?codDettaglioCarnet=35629429" TargetMode="External" /><Relationship Id="rId224" Type="http://schemas.openxmlformats.org/officeDocument/2006/relationships/hyperlink" Target="https://smartcig.anticorruzione.it/AVCP-SmartCig/preparaDettaglioComunicazioneOS.action?codDettaglioCarnet=35634754" TargetMode="External" /><Relationship Id="rId225" Type="http://schemas.openxmlformats.org/officeDocument/2006/relationships/hyperlink" Target="https://smartcig.anticorruzione.it/AVCP-SmartCig/preparaDettaglioComunicazioneOS.action?codDettaglioCarnet=35656783" TargetMode="External" /><Relationship Id="rId226" Type="http://schemas.openxmlformats.org/officeDocument/2006/relationships/hyperlink" Target="https://smartcig.anticorruzione.it/AVCP-SmartCig/preparaDettaglioComunicazioneOS.action?codDettaglioCarnet=35665311" TargetMode="External" /><Relationship Id="rId227" Type="http://schemas.openxmlformats.org/officeDocument/2006/relationships/hyperlink" Target="https://smartcig.anticorruzione.it/AVCP-SmartCig/preparaDettaglioComunicazioneOS.action?codDettaglioCarnet=35707551" TargetMode="External" /><Relationship Id="rId228" Type="http://schemas.openxmlformats.org/officeDocument/2006/relationships/hyperlink" Target="https://smartcig.anticorruzione.it/AVCP-SmartCig/preparaDettaglioComunicazioneOS.action?codDettaglioCarnet=35710114" TargetMode="External" /><Relationship Id="rId229" Type="http://schemas.openxmlformats.org/officeDocument/2006/relationships/hyperlink" Target="https://smartcig.anticorruzione.it/AVCP-SmartCig/preparaDettaglioComunicazioneOS.action?codDettaglioCarnet=35754838" TargetMode="External" /><Relationship Id="rId230" Type="http://schemas.openxmlformats.org/officeDocument/2006/relationships/hyperlink" Target="https://smartcig.anticorruzione.it/AVCP-SmartCig/preparaDettaglioComunicazioneOS.action?codDettaglioCarnet=35756733" TargetMode="External" /><Relationship Id="rId231" Type="http://schemas.openxmlformats.org/officeDocument/2006/relationships/hyperlink" Target="https://smartcig.anticorruzione.it/AVCP-SmartCig/preparaDettaglioComunicazioneOS.action?codDettaglioCarnet=35768304" TargetMode="External" /><Relationship Id="rId232" Type="http://schemas.openxmlformats.org/officeDocument/2006/relationships/hyperlink" Target="https://smartcig.anticorruzione.it/AVCP-SmartCig/preparaDettaglioComunicazioneOS.action?codDettaglioCarnet=35787323" TargetMode="External" /><Relationship Id="rId233" Type="http://schemas.openxmlformats.org/officeDocument/2006/relationships/hyperlink" Target="https://smartcig.anticorruzione.it/AVCP-SmartCig/preparaDettaglioComunicazioneOS.action?codDettaglioCarnet=35867559" TargetMode="External" /><Relationship Id="rId234" Type="http://schemas.openxmlformats.org/officeDocument/2006/relationships/hyperlink" Target="https://smartcig.anticorruzione.it/AVCP-SmartCig/preparaDettaglioComunicazioneOS.action?codDettaglioCarnet=35922295" TargetMode="External" /><Relationship Id="rId235" Type="http://schemas.openxmlformats.org/officeDocument/2006/relationships/hyperlink" Target="https://smartcig.anticorruzione.it/AVCP-SmartCig/preparaDettaglioComunicazioneOS.action?codDettaglioCarnet=35922410" TargetMode="External" /><Relationship Id="rId236" Type="http://schemas.openxmlformats.org/officeDocument/2006/relationships/hyperlink" Target="https://smartcig.anticorruzione.it/AVCP-SmartCig/preparaDettaglioComunicazioneOS.action?codDettaglioCarnet=35941957" TargetMode="External" /><Relationship Id="rId237" Type="http://schemas.openxmlformats.org/officeDocument/2006/relationships/hyperlink" Target="https://smartcig.anticorruzione.it/AVCP-SmartCig/preparaDettaglioComunicazioneOS.action?codDettaglioCarnet=35974476" TargetMode="External" /><Relationship Id="rId238" Type="http://schemas.openxmlformats.org/officeDocument/2006/relationships/hyperlink" Target="https://smartcig.anticorruzione.it/AVCP-SmartCig/preparaDettaglioComunicazioneOS.action?codDettaglioCarnet=36125448" TargetMode="External" /><Relationship Id="rId239" Type="http://schemas.openxmlformats.org/officeDocument/2006/relationships/hyperlink" Target="https://smartcig.anticorruzione.it/AVCP-SmartCig/preparaDettaglioComunicazioneOS.action?codDettaglioCarnet=36267459" TargetMode="External" /><Relationship Id="rId240" Type="http://schemas.openxmlformats.org/officeDocument/2006/relationships/hyperlink" Target="https://smartcig.anticorruzione.it/AVCP-SmartCig/preparaDettaglioComunicazioneOS.action?codDettaglioCarnet=36268919" TargetMode="External" /><Relationship Id="rId241" Type="http://schemas.openxmlformats.org/officeDocument/2006/relationships/hyperlink" Target="https://smartcig.anticorruzione.it/AVCP-SmartCig/preparaDettaglioComunicazioneOS.action?codDettaglioCarnet=36433419" TargetMode="External" /><Relationship Id="rId242" Type="http://schemas.openxmlformats.org/officeDocument/2006/relationships/hyperlink" Target="https://smartcig.anticorruzione.it/AVCP-SmartCig/preparaDettaglioComunicazioneOS.action?codDettaglioCarnet=36473958" TargetMode="External" /><Relationship Id="rId243" Type="http://schemas.openxmlformats.org/officeDocument/2006/relationships/hyperlink" Target="https://smartcig.anticorruzione.it/AVCP-SmartCig/preparaDettaglioComunicazioneOS.action?codDettaglioCarnet=36477840" TargetMode="External" /><Relationship Id="rId244" Type="http://schemas.openxmlformats.org/officeDocument/2006/relationships/hyperlink" Target="https://smartcig.anticorruzione.it/AVCP-SmartCig/preparaDettaglioComunicazioneOS.action?codDettaglioCarnet=36480652" TargetMode="External" /><Relationship Id="rId245" Type="http://schemas.openxmlformats.org/officeDocument/2006/relationships/hyperlink" Target="https://smartcig.anticorruzione.it/AVCP-SmartCig/preparaDettaglioComunicazioneOS.action?codDettaglioCarnet=36728696" TargetMode="External" /><Relationship Id="rId246" Type="http://schemas.openxmlformats.org/officeDocument/2006/relationships/hyperlink" Target="https://smartcig.anticorruzione.it/AVCP-SmartCig/preparaDettaglioComunicazioneOS.action?codDettaglioCarnet=36778204" TargetMode="External" /><Relationship Id="rId247" Type="http://schemas.openxmlformats.org/officeDocument/2006/relationships/hyperlink" Target="https://smartcig.anticorruzione.it/AVCP-SmartCig/preparaDettaglioComunicazioneOS.action?codDettaglioCarnet=36399816" TargetMode="External" /><Relationship Id="rId248" Type="http://schemas.openxmlformats.org/officeDocument/2006/relationships/hyperlink" Target="https://smartcig.anticorruzione.it/AVCP-SmartCig/preparaDettaglioComunicazioneOS.action?codDettaglioCarnet=36815759" TargetMode="External" /><Relationship Id="rId249" Type="http://schemas.openxmlformats.org/officeDocument/2006/relationships/hyperlink" Target="https://smartcig.anticorruzione.it/AVCP-SmartCig/preparaDettaglioComunicazioneOS.action?codDettaglioCarnet=36967683" TargetMode="External" /><Relationship Id="rId250" Type="http://schemas.openxmlformats.org/officeDocument/2006/relationships/hyperlink" Target="https://smartcig.anticorruzione.it/AVCP-SmartCig/preparaDettaglioComunicazioneOS.action?codDettaglioCarnet=37131313" TargetMode="External" /><Relationship Id="rId251" Type="http://schemas.openxmlformats.org/officeDocument/2006/relationships/hyperlink" Target="https://smartcig.anticorruzione.it/AVCP-SmartCig/preparaDettaglioComunicazioneOS.action?codDettaglioCarnet=37198930" TargetMode="External" /><Relationship Id="rId252" Type="http://schemas.openxmlformats.org/officeDocument/2006/relationships/hyperlink" Target="https://smartcig.anticorruzione.it/AVCP-SmartCig/preparaDettaglioComunicazioneOS.action?codDettaglioCarnet=37500913" TargetMode="External" /><Relationship Id="rId253" Type="http://schemas.openxmlformats.org/officeDocument/2006/relationships/hyperlink" Target="https://smartcig.anticorruzione.it/AVCP-SmartCig/preparaDettaglioComunicazioneOS.action?codDettaglioCarnet=38645866" TargetMode="External" /><Relationship Id="rId254" Type="http://schemas.openxmlformats.org/officeDocument/2006/relationships/hyperlink" Target="https://smartcig.anticorruzione.it/AVCP-SmartCig/preparaDettaglioComunicazioneOS.action?codDettaglioCarnet=38772785" TargetMode="External" /><Relationship Id="rId255" Type="http://schemas.openxmlformats.org/officeDocument/2006/relationships/hyperlink" Target="https://smartcig.anticorruzione.it/AVCP-SmartCig/preparaDettaglioComunicazioneOS.action?codDettaglioCarnet=38905390" TargetMode="External" /><Relationship Id="rId256" Type="http://schemas.openxmlformats.org/officeDocument/2006/relationships/hyperlink" Target="https://smartcig.anticorruzione.it/AVCP-SmartCig/preparaDettaglioComunicazioneOS.action?codDettaglioCarnet=38908038" TargetMode="External" /><Relationship Id="rId257" Type="http://schemas.openxmlformats.org/officeDocument/2006/relationships/hyperlink" Target="https://smartcig.anticorruzione.it/AVCP-SmartCig/preparaDettaglioComunicazioneOS.action?codDettaglioCarnet=38991156" TargetMode="External" /><Relationship Id="rId258" Type="http://schemas.openxmlformats.org/officeDocument/2006/relationships/hyperlink" Target="https://smartcig.anticorruzione.it/AVCP-SmartCig/preparaDettaglioComunicazioneOS.action?codDettaglioCarnet=39105762" TargetMode="External" /><Relationship Id="rId259" Type="http://schemas.openxmlformats.org/officeDocument/2006/relationships/hyperlink" Target="https://smartcig.anticorruzione.it/AVCP-SmartCig/preparaDettaglioComunicazioneOS.action?codDettaglioCarnet=39159468" TargetMode="External" /><Relationship Id="rId260" Type="http://schemas.openxmlformats.org/officeDocument/2006/relationships/hyperlink" Target="https://smartcig.anticorruzione.it/AVCP-SmartCig/preparaDettaglioComunicazioneOS.action?codDettaglioCarnet=39322454" TargetMode="External" /><Relationship Id="rId261" Type="http://schemas.openxmlformats.org/officeDocument/2006/relationships/hyperlink" Target="https://smartcig.anticorruzione.it/AVCP-SmartCig/preparaDettaglioComunicazioneOS.action?codDettaglioCarnet=39334644" TargetMode="External" /><Relationship Id="rId262" Type="http://schemas.openxmlformats.org/officeDocument/2006/relationships/hyperlink" Target="https://smartcig.anticorruzione.it/AVCP-SmartCig/preparaDettaglioComunicazioneOS.action?codDettaglioCarnet=39336583" TargetMode="External" /><Relationship Id="rId263" Type="http://schemas.openxmlformats.org/officeDocument/2006/relationships/hyperlink" Target="https://smartcig.anticorruzione.it/AVCP-SmartCig/preparaDettaglioComunicazioneOS.action?codDettaglioCarnet=39347129" TargetMode="External" /><Relationship Id="rId264" Type="http://schemas.openxmlformats.org/officeDocument/2006/relationships/hyperlink" Target="https://smartcig.anticorruzione.it/AVCP-SmartCig/preparaDettaglioComunicazioneOS.action?codDettaglioCarnet=39398767" TargetMode="External" /><Relationship Id="rId265" Type="http://schemas.openxmlformats.org/officeDocument/2006/relationships/hyperlink" Target="https://smartcig.anticorruzione.it/AVCP-SmartCig/preparaDettaglioComunicazioneOS.action?codDettaglioCarnet=39399065" TargetMode="External" /><Relationship Id="rId266" Type="http://schemas.openxmlformats.org/officeDocument/2006/relationships/hyperlink" Target="https://smartcig.anticorruzione.it/AVCP-SmartCig/preparaDettaglioComunicazioneOS.action?codDettaglioCarnet=39605986" TargetMode="External" /><Relationship Id="rId267" Type="http://schemas.openxmlformats.org/officeDocument/2006/relationships/hyperlink" Target="https://smartcig.anticorruzione.it/AVCP-SmartCig/preparaDettaglioComunicazioneOS.action?codDettaglioCarnet=39659873" TargetMode="External" /><Relationship Id="rId268" Type="http://schemas.openxmlformats.org/officeDocument/2006/relationships/hyperlink" Target="https://smartcig.anticorruzione.it/AVCP-SmartCig/preparaDettaglioComunicazioneOS.action?codDettaglioCarnet=39710514" TargetMode="External" /><Relationship Id="rId269" Type="http://schemas.openxmlformats.org/officeDocument/2006/relationships/hyperlink" Target="https://smartcig.anticorruzione.it/AVCP-SmartCig/preparaDettaglioComunicazioneOS.action?codDettaglioCarnet=39848508" TargetMode="External" /><Relationship Id="rId270" Type="http://schemas.openxmlformats.org/officeDocument/2006/relationships/hyperlink" Target="https://smartcig.anticorruzione.it/AVCP-SmartCig/preparaDettaglioComunicazioneOS.action?codDettaglioCarnet=40019311" TargetMode="External" /><Relationship Id="rId271" Type="http://schemas.openxmlformats.org/officeDocument/2006/relationships/hyperlink" Target="https://smartcig.anticorruzione.it/AVCP-SmartCig/preparaDettaglioComunicazioneOS.action?codDettaglioCarnet=40077505" TargetMode="External" /><Relationship Id="rId272" Type="http://schemas.openxmlformats.org/officeDocument/2006/relationships/hyperlink" Target="https://smartcig.anticorruzione.it/AVCP-SmartCig/preparaDettaglioComunicazioneOS.action?codDettaglioCarnet=40258799" TargetMode="External" /><Relationship Id="rId273" Type="http://schemas.openxmlformats.org/officeDocument/2006/relationships/hyperlink" Target="https://smartcig.anticorruzione.it/AVCP-SmartCig/preparaDettaglioComunicazioneOS.action?codDettaglioCarnet=40260298" TargetMode="External" /><Relationship Id="rId274" Type="http://schemas.openxmlformats.org/officeDocument/2006/relationships/hyperlink" Target="https://smartcig.anticorruzione.it/AVCP-SmartCig/preparaDettaglioComunicazioneOS.action?codDettaglioCarnet=40281010" TargetMode="External" /><Relationship Id="rId275" Type="http://schemas.openxmlformats.org/officeDocument/2006/relationships/hyperlink" Target="https://smartcig.anticorruzione.it/AVCP-SmartCig/preparaDettaglioComunicazioneOS.action?codDettaglioCarnet=40285990" TargetMode="External" /><Relationship Id="rId276" Type="http://schemas.openxmlformats.org/officeDocument/2006/relationships/hyperlink" Target="https://smartcig.anticorruzione.it/AVCP-SmartCig/preparaDettaglioComunicazioneOS.action?codDettaglioCarnet=40287908" TargetMode="External" /><Relationship Id="rId277" Type="http://schemas.openxmlformats.org/officeDocument/2006/relationships/hyperlink" Target="https://smartcig.anticorruzione.it/AVCP-SmartCig/preparaDettaglioComunicazioneOS.action?codDettaglioCarnet=40299918" TargetMode="External" /><Relationship Id="rId278" Type="http://schemas.openxmlformats.org/officeDocument/2006/relationships/hyperlink" Target="https://smartcig.anticorruzione.it/AVCP-SmartCig/preparaDettaglioComunicazioneOS.action?codDettaglioCarnet=40320132" TargetMode="External" /><Relationship Id="rId279" Type="http://schemas.openxmlformats.org/officeDocument/2006/relationships/hyperlink" Target="https://smartcig.anticorruzione.it/AVCP-SmartCig/preparaDettaglioComunicazioneOS.action?codDettaglioCarnet=40465951" TargetMode="External" /><Relationship Id="rId280" Type="http://schemas.openxmlformats.org/officeDocument/2006/relationships/hyperlink" Target="https://smartcig.anticorruzione.it/AVCP-SmartCig/preparaDettaglioComunicazioneOS.action?codDettaglioCarnet=40465989" TargetMode="External" /><Relationship Id="rId281" Type="http://schemas.openxmlformats.org/officeDocument/2006/relationships/hyperlink" Target="https://smartcig.anticorruzione.it/AVCP-SmartCig/preparaDettaglioComunicazioneOS.action?codDettaglioCarnet=40466029" TargetMode="External" /><Relationship Id="rId282" Type="http://schemas.openxmlformats.org/officeDocument/2006/relationships/hyperlink" Target="https://smartcig.anticorruzione.it/AVCP-SmartCig/preparaDettaglioComunicazioneOS.action?codDettaglioCarnet=40466061" TargetMode="External" /><Relationship Id="rId283" Type="http://schemas.openxmlformats.org/officeDocument/2006/relationships/hyperlink" Target="https://smartcig.anticorruzione.it/AVCP-SmartCig/preparaDettaglioComunicazioneOS.action?codDettaglioCarnet=40478238" TargetMode="External" /><Relationship Id="rId284" Type="http://schemas.openxmlformats.org/officeDocument/2006/relationships/hyperlink" Target="https://smartcig.anticorruzione.it/AVCP-SmartCig/preparaDettaglioComunicazioneOS.action?codDettaglioCarnet=40478241" TargetMode="External" /><Relationship Id="rId285" Type="http://schemas.openxmlformats.org/officeDocument/2006/relationships/hyperlink" Target="https://smartcig.anticorruzione.it/AVCP-SmartCig/preparaDettaglioComunicazioneOS.action?codDettaglioCarnet=40478247" TargetMode="External" /><Relationship Id="rId286" Type="http://schemas.openxmlformats.org/officeDocument/2006/relationships/hyperlink" Target="https://smartcig.anticorruzione.it/AVCP-SmartCig/preparaDettaglioComunicazioneOS.action?codDettaglioCarnet=40507952" TargetMode="External" /><Relationship Id="rId287" Type="http://schemas.openxmlformats.org/officeDocument/2006/relationships/hyperlink" Target="https://smartcig.anticorruzione.it/AVCP-SmartCig/preparaDettaglioComunicazioneOS.action?codDettaglioCarnet=39659765" TargetMode="External" /><Relationship Id="rId288" Type="http://schemas.openxmlformats.org/officeDocument/2006/relationships/hyperlink" Target="https://smartcig.anticorruzione.it/AVCP-SmartCig/preparaDettaglioComunicazioneOS.action?codDettaglioCarnet=40543776" TargetMode="External" /><Relationship Id="rId289" Type="http://schemas.openxmlformats.org/officeDocument/2006/relationships/hyperlink" Target="https://smartcig.anticorruzione.it/AVCP-SmartCig/preparaDettaglioComunicazioneOS.action?codDettaglioCarnet=40622712" TargetMode="External" /><Relationship Id="rId290" Type="http://schemas.openxmlformats.org/officeDocument/2006/relationships/hyperlink" Target="https://smartcig.anticorruzione.it/AVCP-SmartCig/preparaDettaglioComunicazioneOS.action?codDettaglioCarnet=40739260" TargetMode="External" /><Relationship Id="rId291" Type="http://schemas.openxmlformats.org/officeDocument/2006/relationships/hyperlink" Target="https://smartcig.anticorruzione.it/AVCP-SmartCig/preparaDettaglioComunicazioneOS.action?codDettaglioCarnet=40745543" TargetMode="External" /><Relationship Id="rId292" Type="http://schemas.openxmlformats.org/officeDocument/2006/relationships/hyperlink" Target="https://smartcig.anticorruzione.it/AVCP-SmartCig/preparaDettaglioComunicazioneOS.action?codDettaglioCarnet=40759568" TargetMode="External" /><Relationship Id="rId293" Type="http://schemas.openxmlformats.org/officeDocument/2006/relationships/hyperlink" Target="https://smartcig.anticorruzione.it/AVCP-SmartCig/preparaDettaglioComunicazioneOS.action?codDettaglioCarnet=40783959" TargetMode="External" /><Relationship Id="rId294" Type="http://schemas.openxmlformats.org/officeDocument/2006/relationships/hyperlink" Target="https://smartcig.anticorruzione.it/AVCP-SmartCig/preparaDettaglioComunicazioneOS.action?codDettaglioCarnet=40784579" TargetMode="External" /><Relationship Id="rId295" Type="http://schemas.openxmlformats.org/officeDocument/2006/relationships/hyperlink" Target="https://smartcig.anticorruzione.it/AVCP-SmartCig/preparaDettaglioComunicazioneOS.action?codDettaglioCarnet=40812598" TargetMode="External" /><Relationship Id="rId296" Type="http://schemas.openxmlformats.org/officeDocument/2006/relationships/hyperlink" Target="https://smartcig.anticorruzione.it/AVCP-SmartCig/preparaDettaglioComunicazioneOS.action?codDettaglioCarnet=40819923" TargetMode="External" /><Relationship Id="rId297" Type="http://schemas.openxmlformats.org/officeDocument/2006/relationships/hyperlink" Target="https://smartcig.anticorruzione.it/AVCP-SmartCig/preparaDettaglioComunicazioneOS.action?codDettaglioCarnet=40831861" TargetMode="External" /><Relationship Id="rId298" Type="http://schemas.openxmlformats.org/officeDocument/2006/relationships/hyperlink" Target="https://smartcig.anticorruzione.it/AVCP-SmartCig/preparaDettaglioComunicazioneOS.action?codDettaglioCarnet=40864487" TargetMode="External" /><Relationship Id="rId299" Type="http://schemas.openxmlformats.org/officeDocument/2006/relationships/hyperlink" Target="https://smartcig.anticorruzione.it/AVCP-SmartCig/preparaDettaglioComunicazioneOS.action?codDettaglioCarnet=40887424" TargetMode="External" /><Relationship Id="rId300" Type="http://schemas.openxmlformats.org/officeDocument/2006/relationships/hyperlink" Target="https://smartcig.anticorruzione.it/AVCP-SmartCig/preparaDettaglioComunicazioneOS.action?codDettaglioCarnet=40920460" TargetMode="External" /><Relationship Id="rId301" Type="http://schemas.openxmlformats.org/officeDocument/2006/relationships/hyperlink" Target="https://smartcig.anticorruzione.it/AVCP-SmartCig/preparaDettaglioComunicazioneOS.action?codDettaglioCarnet=40920635" TargetMode="External" /><Relationship Id="rId302" Type="http://schemas.openxmlformats.org/officeDocument/2006/relationships/hyperlink" Target="https://smartcig.anticorruzione.it/AVCP-SmartCig/preparaDettaglioComunicazioneOS.action?codDettaglioCarnet=40944425" TargetMode="External" /><Relationship Id="rId303" Type="http://schemas.openxmlformats.org/officeDocument/2006/relationships/hyperlink" Target="https://smartcig.anticorruzione.it/AVCP-SmartCig/preparaDettaglioComunicazioneOS.action?codDettaglioCarnet=40985212" TargetMode="External" /><Relationship Id="rId304" Type="http://schemas.openxmlformats.org/officeDocument/2006/relationships/hyperlink" Target="https://smartcig.anticorruzione.it/AVCP-SmartCig/preparaDettaglioComunicazioneOS.action?codDettaglioCarnet=41027934" TargetMode="External" /><Relationship Id="rId305" Type="http://schemas.openxmlformats.org/officeDocument/2006/relationships/hyperlink" Target="https://smartcig.anticorruzione.it/AVCP-SmartCig/preparaDettaglioComunicazioneOS.action?codDettaglioCarnet=41112920" TargetMode="External" /><Relationship Id="rId306" Type="http://schemas.openxmlformats.org/officeDocument/2006/relationships/hyperlink" Target="https://smartcig.anticorruzione.it/AVCP-SmartCig/preparaDettaglioComunicazioneOS.action?codDettaglioCarnet=41183777" TargetMode="External" /><Relationship Id="rId307" Type="http://schemas.openxmlformats.org/officeDocument/2006/relationships/hyperlink" Target="https://smartcig.anticorruzione.it/AVCP-SmartCig/preparaDettaglioComunicazioneOS.action?codDettaglioCarnet=41335156" TargetMode="External" /><Relationship Id="rId308" Type="http://schemas.openxmlformats.org/officeDocument/2006/relationships/hyperlink" Target="https://smartcig.anticorruzione.it/AVCP-SmartCig/preparaDettaglioComunicazioneOS.action?codDettaglioCarnet=41347618" TargetMode="External" /><Relationship Id="rId309" Type="http://schemas.openxmlformats.org/officeDocument/2006/relationships/hyperlink" Target="https://smartcig.anticorruzione.it/AVCP-SmartCig/preparaDettaglioComunicazioneOS.action?codDettaglioCarnet=41353144" TargetMode="External" /><Relationship Id="rId310" Type="http://schemas.openxmlformats.org/officeDocument/2006/relationships/hyperlink" Target="https://smartcig.anticorruzione.it/AVCP-SmartCig/preparaDettaglioComunicazioneOS.action?codDettaglioCarnet=41483227" TargetMode="External" /><Relationship Id="rId311" Type="http://schemas.openxmlformats.org/officeDocument/2006/relationships/hyperlink" Target="https://smartcig.anticorruzione.it/AVCP-SmartCig/preparaDettaglioComunicazioneOS.action?codDettaglioCarnet=41499333" TargetMode="External" /><Relationship Id="rId312" Type="http://schemas.openxmlformats.org/officeDocument/2006/relationships/hyperlink" Target="https://smartcig.anticorruzione.it/AVCP-SmartCig/preparaDettaglioComunicazioneOS.action?codDettaglioCarnet=41509822" TargetMode="External" /><Relationship Id="rId313" Type="http://schemas.openxmlformats.org/officeDocument/2006/relationships/hyperlink" Target="https://smartcig.anticorruzione.it/AVCP-SmartCig/preparaDettaglioComunicazioneOS.action?codDettaglioCarnet=41598563" TargetMode="External" /><Relationship Id="rId314" Type="http://schemas.openxmlformats.org/officeDocument/2006/relationships/hyperlink" Target="https://smartcig.anticorruzione.it/AVCP-SmartCig/preparaDettaglioComunicazioneOS.action?codDettaglioCarnet=41722617" TargetMode="External" /><Relationship Id="rId315" Type="http://schemas.openxmlformats.org/officeDocument/2006/relationships/hyperlink" Target="https://smartcig.anticorruzione.it/AVCP-SmartCig/preparaDettaglioComunicazioneOS.action?codDettaglioCarnet=41752575" TargetMode="External" /><Relationship Id="rId316" Type="http://schemas.openxmlformats.org/officeDocument/2006/relationships/hyperlink" Target="https://smartcig.anticorruzione.it/AVCP-SmartCig/preparaDettaglioComunicazioneOS.action?codDettaglioCarnet=41752684" TargetMode="External" /><Relationship Id="rId317" Type="http://schemas.openxmlformats.org/officeDocument/2006/relationships/hyperlink" Target="https://smartcig.anticorruzione.it/AVCP-SmartCig/preparaDettaglioComunicazioneOS.action?codDettaglioCarnet=41775137" TargetMode="External" /><Relationship Id="rId318" Type="http://schemas.openxmlformats.org/officeDocument/2006/relationships/hyperlink" Target="https://smartcig.anticorruzione.it/AVCP-SmartCig/preparaDettaglioComunicazioneOS.action?codDettaglioCarnet=41802890" TargetMode="External" /><Relationship Id="rId319" Type="http://schemas.openxmlformats.org/officeDocument/2006/relationships/hyperlink" Target="https://smartcig.anticorruzione.it/AVCP-SmartCig/preparaDettaglioComunicazioneOS.action?codDettaglioCarnet=41821629" TargetMode="External" /><Relationship Id="rId320" Type="http://schemas.openxmlformats.org/officeDocument/2006/relationships/hyperlink" Target="https://smartcig.anticorruzione.it/AVCP-SmartCig/preparaDettaglioComunicazioneOS.action?codDettaglioCarnet=41839058" TargetMode="External" /><Relationship Id="rId321" Type="http://schemas.openxmlformats.org/officeDocument/2006/relationships/hyperlink" Target="https://smartcig.anticorruzione.it/AVCP-SmartCig/preparaDettaglioComunicazioneOS.action?codDettaglioCarnet=41865183" TargetMode="External" /><Relationship Id="rId322" Type="http://schemas.openxmlformats.org/officeDocument/2006/relationships/hyperlink" Target="https://smartcig.anticorruzione.it/AVCP-SmartCig/preparaDettaglioComunicazioneOS.action?codDettaglioCarnet=41936991" TargetMode="External" /><Relationship Id="rId323" Type="http://schemas.openxmlformats.org/officeDocument/2006/relationships/hyperlink" Target="https://smartcig.anticorruzione.it/AVCP-SmartCig/preparaDettaglioComunicazioneOS.action?codDettaglioCarnet=41960739" TargetMode="External" /><Relationship Id="rId324" Type="http://schemas.openxmlformats.org/officeDocument/2006/relationships/hyperlink" Target="https://smartcig.anticorruzione.it/AVCP-SmartCig/preparaDettaglioComunicazioneOS.action?codDettaglioCarnet=42166702" TargetMode="External" /><Relationship Id="rId325" Type="http://schemas.openxmlformats.org/officeDocument/2006/relationships/hyperlink" Target="https://smartcig.anticorruzione.it/AVCP-SmartCig/preparaDettaglioComunicazioneOS.action?codDettaglioCarnet=42258860" TargetMode="External" /><Relationship Id="rId326" Type="http://schemas.openxmlformats.org/officeDocument/2006/relationships/hyperlink" Target="https://smartcig.anticorruzione.it/AVCP-SmartCig/preparaDettaglioComunicazioneOS.action?codDettaglioCarnet=42332737" TargetMode="External" /><Relationship Id="rId327" Type="http://schemas.openxmlformats.org/officeDocument/2006/relationships/hyperlink" Target="https://smartcig.anticorruzione.it/AVCP-SmartCig/preparaDettaglioComunicazioneOS.action?codDettaglioCarnet=42365913" TargetMode="External" /><Relationship Id="rId328" Type="http://schemas.openxmlformats.org/officeDocument/2006/relationships/hyperlink" Target="https://smartcig.anticorruzione.it/AVCP-SmartCig/preparaDettaglioComunicazioneOS.action?codDettaglioCarnet=42741490" TargetMode="External" /><Relationship Id="rId329" Type="http://schemas.openxmlformats.org/officeDocument/2006/relationships/hyperlink" Target="https://smartcig.anticorruzione.it/AVCP-SmartCig/preparaDettaglioComunicazioneOS.action?codDettaglioCarnet=43119979" TargetMode="External" /><Relationship Id="rId330" Type="http://schemas.openxmlformats.org/officeDocument/2006/relationships/hyperlink" Target="https://smartcig.anticorruzione.it/AVCP-SmartCig/preparaDettaglioComunicazioneOS.action?codDettaglioCarnet=43858367" TargetMode="External" /><Relationship Id="rId331" Type="http://schemas.openxmlformats.org/officeDocument/2006/relationships/hyperlink" Target="https://smartcig.anticorruzione.it/AVCP-SmartCig/preparaDettaglioComunicazioneOS.action?codDettaglioCarnet=43895772" TargetMode="External" /><Relationship Id="rId332" Type="http://schemas.openxmlformats.org/officeDocument/2006/relationships/hyperlink" Target="https://smartcig.anticorruzione.it/AVCP-SmartCig/preparaDettaglioComunicazioneOS.action?codDettaglioCarnet=43916140" TargetMode="External" /><Relationship Id="rId333" Type="http://schemas.openxmlformats.org/officeDocument/2006/relationships/hyperlink" Target="https://smartcig.anticorruzione.it/AVCP-SmartCig/preparaDettaglioComunicazioneOS.action?codDettaglioCarnet=43977450" TargetMode="External" /><Relationship Id="rId334" Type="http://schemas.openxmlformats.org/officeDocument/2006/relationships/hyperlink" Target="https://smartcig.anticorruzione.it/AVCP-SmartCig/preparaDettaglioComunicazioneOS.action?codDettaglioCarnet=44001041" TargetMode="External" /><Relationship Id="rId335" Type="http://schemas.openxmlformats.org/officeDocument/2006/relationships/hyperlink" Target="https://smartcig.anticorruzione.it/AVCP-SmartCig/preparaDettaglioComunicazioneOS.action?codDettaglioCarnet=44016740" TargetMode="External" /><Relationship Id="rId336" Type="http://schemas.openxmlformats.org/officeDocument/2006/relationships/hyperlink" Target="https://smartcig.anticorruzione.it/AVCP-SmartCig/preparaDettaglioComunicazioneOS.action?codDettaglioCarnet=44082355" TargetMode="External" /><Relationship Id="rId337" Type="http://schemas.openxmlformats.org/officeDocument/2006/relationships/hyperlink" Target="https://smartcig.anticorruzione.it/AVCP-SmartCig/preparaDettaglioComunicazioneOS.action?codDettaglioCarnet=44255743" TargetMode="External" /><Relationship Id="rId338" Type="http://schemas.openxmlformats.org/officeDocument/2006/relationships/hyperlink" Target="https://smartcig.anticorruzione.it/AVCP-SmartCig/preparaDettaglioComunicazioneOS.action?codDettaglioCarnet=44273877" TargetMode="External" /><Relationship Id="rId339" Type="http://schemas.openxmlformats.org/officeDocument/2006/relationships/hyperlink" Target="https://smartcig.anticorruzione.it/AVCP-SmartCig/preparaDettaglioComunicazioneOS.action?codDettaglioCarnet=44361849" TargetMode="External" /><Relationship Id="rId340" Type="http://schemas.openxmlformats.org/officeDocument/2006/relationships/hyperlink" Target="https://smartcig.anticorruzione.it/AVCP-SmartCig/preparaDettaglioComunicazioneOS.action?codDettaglioCarnet=44369539" TargetMode="External" /><Relationship Id="rId341" Type="http://schemas.openxmlformats.org/officeDocument/2006/relationships/hyperlink" Target="https://smartcig.anticorruzione.it/AVCP-SmartCig/preparaDettaglioComunicazioneOS.action?codDettaglioCarnet=44369617" TargetMode="External" /><Relationship Id="rId342" Type="http://schemas.openxmlformats.org/officeDocument/2006/relationships/hyperlink" Target="https://smartcig.anticorruzione.it/AVCP-SmartCig/preparaDettaglioComunicazioneOS.action?codDettaglioCarnet=44393307" TargetMode="External" /><Relationship Id="rId343" Type="http://schemas.openxmlformats.org/officeDocument/2006/relationships/hyperlink" Target="https://smartcig.anticorruzione.it/AVCP-SmartCig/preparaDettaglioComunicazioneOS.action?codDettaglioCarnet=44449310" TargetMode="External" /><Relationship Id="rId344" Type="http://schemas.openxmlformats.org/officeDocument/2006/relationships/hyperlink" Target="https://smartcig.anticorruzione.it/AVCP-SmartCig/preparaDettaglioComunicazioneOS.action?codDettaglioCarnet=44461001" TargetMode="External" /><Relationship Id="rId345" Type="http://schemas.openxmlformats.org/officeDocument/2006/relationships/hyperlink" Target="https://smartcig.anticorruzione.it/AVCP-SmartCig/preparaDettaglioComunicazioneOS.action?codDettaglioCarnet=44475440" TargetMode="External" /><Relationship Id="rId346" Type="http://schemas.openxmlformats.org/officeDocument/2006/relationships/hyperlink" Target="https://smartcig.anticorruzione.it/AVCP-SmartCig/preparaDettaglioComunicazioneOS.action?codDettaglioCarnet=44594062" TargetMode="External" /><Relationship Id="rId347" Type="http://schemas.openxmlformats.org/officeDocument/2006/relationships/hyperlink" Target="https://smartcig.anticorruzione.it/AVCP-SmartCig/preparaDettaglioComunicazioneOS.action?codDettaglioCarnet=44603350" TargetMode="External" /><Relationship Id="rId348" Type="http://schemas.openxmlformats.org/officeDocument/2006/relationships/hyperlink" Target="https://smartcig.anticorruzione.it/AVCP-SmartCig/preparaDettaglioComunicazioneOS.action?codDettaglioCarnet=44603367" TargetMode="External" /><Relationship Id="rId349" Type="http://schemas.openxmlformats.org/officeDocument/2006/relationships/hyperlink" Target="https://smartcig.anticorruzione.it/AVCP-SmartCig/preparaDettaglioComunicazioneOS.action?codDettaglioCarnet=44668344" TargetMode="External" /><Relationship Id="rId350" Type="http://schemas.openxmlformats.org/officeDocument/2006/relationships/hyperlink" Target="https://smartcig.anticorruzione.it/AVCP-SmartCig/preparaDettaglioComunicazioneOS.action?codDettaglioCarnet=44721674" TargetMode="External" /><Relationship Id="rId351" Type="http://schemas.openxmlformats.org/officeDocument/2006/relationships/hyperlink" Target="https://smartcig.anticorruzione.it/AVCP-SmartCig/preparaDettaglioComunicazioneOS.action?codDettaglioCarnet=44766445" TargetMode="External" /><Relationship Id="rId352" Type="http://schemas.openxmlformats.org/officeDocument/2006/relationships/hyperlink" Target="https://smartcig.anticorruzione.it/AVCP-SmartCig/preparaDettaglioComunicazioneOS.action?codDettaglioCarnet=44766490" TargetMode="External" /><Relationship Id="rId353" Type="http://schemas.openxmlformats.org/officeDocument/2006/relationships/hyperlink" Target="https://smartcig.anticorruzione.it/AVCP-SmartCig/preparaDettaglioComunicazioneOS.action?codDettaglioCarnet=44766523" TargetMode="External" /><Relationship Id="rId354" Type="http://schemas.openxmlformats.org/officeDocument/2006/relationships/hyperlink" Target="https://smartcig.anticorruzione.it/AVCP-SmartCig/preparaDettaglioComunicazioneOS.action?codDettaglioCarnet=44794188" TargetMode="External" /><Relationship Id="rId355" Type="http://schemas.openxmlformats.org/officeDocument/2006/relationships/hyperlink" Target="https://smartcig.anticorruzione.it/AVCP-SmartCig/preparaDettaglioComunicazioneOS.action?codDettaglioCarnet=44831957" TargetMode="External" /><Relationship Id="rId356" Type="http://schemas.openxmlformats.org/officeDocument/2006/relationships/hyperlink" Target="https://smartcig.anticorruzione.it/AVCP-SmartCig/preparaDettaglioComunicazioneOS.action?codDettaglioCarnet=44856978" TargetMode="External" /><Relationship Id="rId357" Type="http://schemas.openxmlformats.org/officeDocument/2006/relationships/hyperlink" Target="https://smartcig.anticorruzione.it/AVCP-SmartCig/preparaDettaglioComunicazioneOS.action?codDettaglioCarnet=44864583" TargetMode="External" /><Relationship Id="rId358" Type="http://schemas.openxmlformats.org/officeDocument/2006/relationships/hyperlink" Target="https://smartcig.anticorruzione.it/AVCP-SmartCig/preparaDettaglioComunicazioneOS.action?codDettaglioCarnet=44889030" TargetMode="External" /><Relationship Id="rId359" Type="http://schemas.openxmlformats.org/officeDocument/2006/relationships/hyperlink" Target="https://smartcig.anticorruzione.it/AVCP-SmartCig/preparaDettaglioComunicazioneOS.action?codDettaglioCarnet=44895943" TargetMode="External" /><Relationship Id="rId360" Type="http://schemas.openxmlformats.org/officeDocument/2006/relationships/hyperlink" Target="https://smartcig.anticorruzione.it/AVCP-SmartCig/preparaDettaglioComunicazioneOS.action?codDettaglioCarnet=44918853" TargetMode="External" /><Relationship Id="rId361" Type="http://schemas.openxmlformats.org/officeDocument/2006/relationships/hyperlink" Target="https://smartcig.anticorruzione.it/AVCP-SmartCig/preparaDettaglioComunicazioneOS.action?codDettaglioCarnet=44968739" TargetMode="External" /><Relationship Id="rId362" Type="http://schemas.openxmlformats.org/officeDocument/2006/relationships/hyperlink" Target="https://smartcig.anticorruzione.it/AVCP-SmartCig/preparaDettaglioComunicazioneOS.action?codDettaglioCarnet=44994212" TargetMode="External" /><Relationship Id="rId363" Type="http://schemas.openxmlformats.org/officeDocument/2006/relationships/hyperlink" Target="https://smartcig.anticorruzione.it/AVCP-SmartCig/preparaDettaglioComunicazioneOS.action?codDettaglioCarnet=45069932" TargetMode="External" /><Relationship Id="rId364" Type="http://schemas.openxmlformats.org/officeDocument/2006/relationships/hyperlink" Target="https://smartcig.anticorruzione.it/AVCP-SmartCig/preparaDettaglioComunicazioneOS.action?codDettaglioCarnet=45078851" TargetMode="External" /><Relationship Id="rId365" Type="http://schemas.openxmlformats.org/officeDocument/2006/relationships/hyperlink" Target="https://smartcig.anticorruzione.it/AVCP-SmartCig/preparaDettaglioComunicazioneOS.action?codDettaglioCarnet=45080270" TargetMode="External" /><Relationship Id="rId366" Type="http://schemas.openxmlformats.org/officeDocument/2006/relationships/hyperlink" Target="https://smartcig.anticorruzione.it/AVCP-SmartCig/preparaDettaglioComunicazioneOS.action?codDettaglioCarnet=45134646" TargetMode="External" /><Relationship Id="rId367" Type="http://schemas.openxmlformats.org/officeDocument/2006/relationships/hyperlink" Target="https://smartcig.anticorruzione.it/AVCP-SmartCig/preparaDettaglioComunicazioneOS.action?codDettaglioCarnet=45192605" TargetMode="External" /><Relationship Id="rId368" Type="http://schemas.openxmlformats.org/officeDocument/2006/relationships/hyperlink" Target="https://smartcig.anticorruzione.it/AVCP-SmartCig/preparaDettaglioComunicazioneOS.action?codDettaglioCarnet=45219884" TargetMode="External" /><Relationship Id="rId369" Type="http://schemas.openxmlformats.org/officeDocument/2006/relationships/hyperlink" Target="https://smartcig.anticorruzione.it/AVCP-SmartCig/preparaDettaglioComunicazioneOS.action?codDettaglioCarnet=45230206" TargetMode="External" /><Relationship Id="rId370" Type="http://schemas.openxmlformats.org/officeDocument/2006/relationships/hyperlink" Target="https://smartcig.anticorruzione.it/AVCP-SmartCig/preparaDettaglioComunicazioneOS.action?codDettaglioCarnet=45265530" TargetMode="External" /><Relationship Id="rId371" Type="http://schemas.openxmlformats.org/officeDocument/2006/relationships/hyperlink" Target="https://smartcig.anticorruzione.it/AVCP-SmartCig/preparaDettaglioComunicazioneOS.action?codDettaglioCarnet=45265859" TargetMode="External" /><Relationship Id="rId372" Type="http://schemas.openxmlformats.org/officeDocument/2006/relationships/hyperlink" Target="https://smartcig.anticorruzione.it/AVCP-SmartCig/preparaDettaglioComunicazioneOS.action?codDettaglioCarnet=45265916" TargetMode="External" /><Relationship Id="rId373" Type="http://schemas.openxmlformats.org/officeDocument/2006/relationships/hyperlink" Target="https://smartcig.anticorruzione.it/AVCP-SmartCig/preparaDettaglioComunicazioneOS.action?codDettaglioCarnet=45265983" TargetMode="External" /><Relationship Id="rId374" Type="http://schemas.openxmlformats.org/officeDocument/2006/relationships/hyperlink" Target="https://smartcig.anticorruzione.it/AVCP-SmartCig/preparaDettaglioComunicazioneOS.action?codDettaglioCarnet=45292857" TargetMode="External" /><Relationship Id="rId375" Type="http://schemas.openxmlformats.org/officeDocument/2006/relationships/hyperlink" Target="https://smartcig.anticorruzione.it/AVCP-SmartCig/preparaDettaglioComunicazioneOS.action?codDettaglioCarnet=45342231" TargetMode="External" /><Relationship Id="rId376" Type="http://schemas.openxmlformats.org/officeDocument/2006/relationships/hyperlink" Target="https://smartcig.anticorruzione.it/AVCP-SmartCig/preparaDettaglioComunicazioneOS.action?codDettaglioCarnet=45550720" TargetMode="External" /><Relationship Id="rId377" Type="http://schemas.openxmlformats.org/officeDocument/2006/relationships/hyperlink" Target="https://smartcig.anticorruzione.it/AVCP-SmartCig/preparaDettaglioComunicazioneOS.action?codDettaglioCarnet=45560514" TargetMode="External" /><Relationship Id="rId378" Type="http://schemas.openxmlformats.org/officeDocument/2006/relationships/hyperlink" Target="https://smartcig.anticorruzione.it/AVCP-SmartCig/preparaDettaglioComunicazioneOS.action?codDettaglioCarnet=45572843" TargetMode="External" /><Relationship Id="rId379" Type="http://schemas.openxmlformats.org/officeDocument/2006/relationships/hyperlink" Target="https://smartcig.anticorruzione.it/AVCP-SmartCig/preparaDettaglioComunicazioneOS.action?codDettaglioCarnet=45595305" TargetMode="External" /><Relationship Id="rId380" Type="http://schemas.openxmlformats.org/officeDocument/2006/relationships/hyperlink" Target="https://smartcig.anticorruzione.it/AVCP-SmartCig/preparaDettaglioComunicazioneOS.action?codDettaglioCarnet=45622646" TargetMode="External" /><Relationship Id="rId381" Type="http://schemas.openxmlformats.org/officeDocument/2006/relationships/hyperlink" Target="https://smartcig.anticorruzione.it/AVCP-SmartCig/preparaDettaglioComunicazioneOS.action?codDettaglioCarnet=45666385" TargetMode="External" /><Relationship Id="rId382" Type="http://schemas.openxmlformats.org/officeDocument/2006/relationships/hyperlink" Target="https://smartcig.anticorruzione.it/AVCP-SmartCig/preparaDettaglioComunicazioneOS.action?codDettaglioCarnet=45689986" TargetMode="External" /><Relationship Id="rId383" Type="http://schemas.openxmlformats.org/officeDocument/2006/relationships/hyperlink" Target="https://smartcig.anticorruzione.it/AVCP-SmartCig/preparaDettaglioComunicazioneOS.action?codDettaglioCarnet=46020862" TargetMode="External" /><Relationship Id="rId384" Type="http://schemas.openxmlformats.org/officeDocument/2006/relationships/hyperlink" Target="https://smartcig.anticorruzione.it/AVCP-SmartCig/preparaDettaglioComunicazioneOS.action?codDettaglioCarnet=46069937" TargetMode="External" /><Relationship Id="rId385" Type="http://schemas.openxmlformats.org/officeDocument/2006/relationships/hyperlink" Target="https://smartcig.anticorruzione.it/AVCP-SmartCig/preparaDettaglioComunicazioneOS.action?codDettaglioCarnet=46079094" TargetMode="External" /><Relationship Id="rId386" Type="http://schemas.openxmlformats.org/officeDocument/2006/relationships/hyperlink" Target="https://smartcig.anticorruzione.it/AVCP-SmartCig/preparaDettaglioComunicazioneOS.action?codDettaglioCarnet=46186167" TargetMode="External" /><Relationship Id="rId387" Type="http://schemas.openxmlformats.org/officeDocument/2006/relationships/hyperlink" Target="https://smartcig.anticorruzione.it/AVCP-SmartCig/preparaDettaglioComunicazioneOS.action?codDettaglioCarnet=46194758" TargetMode="External" /><Relationship Id="rId388" Type="http://schemas.openxmlformats.org/officeDocument/2006/relationships/hyperlink" Target="https://smartcig.anticorruzione.it/AVCP-SmartCig/preparaDettaglioComunicazioneOS.action?codDettaglioCarnet=46202761" TargetMode="External" /><Relationship Id="rId389" Type="http://schemas.openxmlformats.org/officeDocument/2006/relationships/hyperlink" Target="https://smartcig.anticorruzione.it/AVCP-SmartCig/preparaDettaglioComunicazioneOS.action?codDettaglioCarnet=46231615" TargetMode="External" /><Relationship Id="rId390" Type="http://schemas.openxmlformats.org/officeDocument/2006/relationships/hyperlink" Target="https://smartcig.anticorruzione.it/AVCP-SmartCig/preparaDettaglioComunicazioneOS.action?codDettaglioCarnet=46278581" TargetMode="External" /><Relationship Id="rId391" Type="http://schemas.openxmlformats.org/officeDocument/2006/relationships/hyperlink" Target="https://smartcig.anticorruzione.it/AVCP-SmartCig/preparaDettaglioComunicazioneOS.action?codDettaglioCarnet=46284653" TargetMode="External" /><Relationship Id="rId392" Type="http://schemas.openxmlformats.org/officeDocument/2006/relationships/hyperlink" Target="https://smartcig.anticorruzione.it/AVCP-SmartCig/preparaDettaglioComunicazioneOS.action?codDettaglioCarnet=46293587" TargetMode="External" /><Relationship Id="rId393" Type="http://schemas.openxmlformats.org/officeDocument/2006/relationships/hyperlink" Target="https://smartcig.anticorruzione.it/AVCP-SmartCig/preparaDettaglioComunicazioneOS.action?codDettaglioCarnet=46319212" TargetMode="External" /><Relationship Id="rId394" Type="http://schemas.openxmlformats.org/officeDocument/2006/relationships/hyperlink" Target="https://smartcig.anticorruzione.it/AVCP-SmartCig/preparaDettaglioComunicazioneOS.action?codDettaglioCarnet=46320295" TargetMode="External" /><Relationship Id="rId395" Type="http://schemas.openxmlformats.org/officeDocument/2006/relationships/hyperlink" Target="https://smartcig.anticorruzione.it/AVCP-SmartCig/preparaDettaglioComunicazioneOS.action?codDettaglioCarnet=46331404" TargetMode="External" /><Relationship Id="rId396" Type="http://schemas.openxmlformats.org/officeDocument/2006/relationships/hyperlink" Target="https://smartcig.anticorruzione.it/AVCP-SmartCig/preparaDettaglioComunicazioneOS.action?codDettaglioCarnet=46440676" TargetMode="External" /><Relationship Id="rId397" Type="http://schemas.openxmlformats.org/officeDocument/2006/relationships/hyperlink" Target="https://smartcig.anticorruzione.it/AVCP-SmartCig/preparaDettaglioComunicazioneOS.action?codDettaglioCarnet=46459045" TargetMode="External" /><Relationship Id="rId398" Type="http://schemas.openxmlformats.org/officeDocument/2006/relationships/hyperlink" Target="https://smartcig.anticorruzione.it/AVCP-SmartCig/preparaDettaglioComunicazioneOS.action?codDettaglioCarnet=46676310" TargetMode="External" /><Relationship Id="rId399" Type="http://schemas.openxmlformats.org/officeDocument/2006/relationships/hyperlink" Target="https://smartcig.anticorruzione.it/AVCP-SmartCig/preparaDettaglioComunicazioneOS.action?codDettaglioCarnet=46708268" TargetMode="External" /><Relationship Id="rId400" Type="http://schemas.openxmlformats.org/officeDocument/2006/relationships/hyperlink" Target="https://smartcig.anticorruzione.it/AVCP-SmartCig/preparaDettaglioComunicazioneOS.action?codDettaglioCarnet=46711373" TargetMode="External" /><Relationship Id="rId401" Type="http://schemas.openxmlformats.org/officeDocument/2006/relationships/hyperlink" Target="https://smartcig.anticorruzione.it/AVCP-SmartCig/preparaDettaglioComunicazioneOS.action?codDettaglioCarnet=46723202" TargetMode="External" /><Relationship Id="rId402" Type="http://schemas.openxmlformats.org/officeDocument/2006/relationships/hyperlink" Target="https://smartcig.anticorruzione.it/AVCP-SmartCig/preparaDettaglioComunicazioneOS.action?codDettaglioCarnet=46756874" TargetMode="External" /><Relationship Id="rId403" Type="http://schemas.openxmlformats.org/officeDocument/2006/relationships/hyperlink" Target="https://smartcig.anticorruzione.it/AVCP-SmartCig/preparaDettaglioComunicazioneOS.action?codDettaglioCarnet=46826197" TargetMode="External" /><Relationship Id="rId404" Type="http://schemas.openxmlformats.org/officeDocument/2006/relationships/hyperlink" Target="https://smartcig.anticorruzione.it/AVCP-SmartCig/preparaDettaglioComunicazioneOS.action?codDettaglioCarnet=46929725" TargetMode="External" /><Relationship Id="rId405" Type="http://schemas.openxmlformats.org/officeDocument/2006/relationships/hyperlink" Target="https://smartcig.anticorruzione.it/AVCP-SmartCig/preparaDettaglioComunicazioneOS.action?codDettaglioCarnet=46978116" TargetMode="External" /><Relationship Id="rId406" Type="http://schemas.openxmlformats.org/officeDocument/2006/relationships/hyperlink" Target="https://smartcig.anticorruzione.it/AVCP-SmartCig/preparaDettaglioComunicazioneOS.action?codDettaglioCarnet=46980056" TargetMode="External" /><Relationship Id="rId407" Type="http://schemas.openxmlformats.org/officeDocument/2006/relationships/hyperlink" Target="https://smartcig.anticorruzione.it/AVCP-SmartCig/preparaDettaglioComunicazioneOS.action?codDettaglioCarnet=47023452" TargetMode="External" /><Relationship Id="rId408" Type="http://schemas.openxmlformats.org/officeDocument/2006/relationships/hyperlink" Target="https://smartcig.anticorruzione.it/AVCP-SmartCig/preparaDettaglioComunicazioneOS.action?codDettaglioCarnet=47023463" TargetMode="External" /><Relationship Id="rId409" Type="http://schemas.openxmlformats.org/officeDocument/2006/relationships/hyperlink" Target="https://smartcig.anticorruzione.it/AVCP-SmartCig/preparaDettaglioComunicazioneOS.action?codDettaglioCarnet=47023477" TargetMode="External" /><Relationship Id="rId410" Type="http://schemas.openxmlformats.org/officeDocument/2006/relationships/hyperlink" Target="https://smartcig.anticorruzione.it/AVCP-SmartCig/preparaDettaglioComunicazioneOS.action?codDettaglioCarnet=47360372" TargetMode="External" /><Relationship Id="rId411" Type="http://schemas.openxmlformats.org/officeDocument/2006/relationships/hyperlink" Target="https://smartcig.anticorruzione.it/AVCP-SmartCig/preparaDettaglioComunicazioneOS.action?codDettaglioCarnet=47411621" TargetMode="External" /><Relationship Id="rId412" Type="http://schemas.openxmlformats.org/officeDocument/2006/relationships/hyperlink" Target="https://smartcig.anticorruzione.it/AVCP-SmartCig/preparaDettaglioComunicazioneOS.action?codDettaglioCarnet=47764904" TargetMode="External" /><Relationship Id="rId413" Type="http://schemas.openxmlformats.org/officeDocument/2006/relationships/hyperlink" Target="https://smartcig.anticorruzione.it/AVCP-SmartCig/preparaDettaglioComunicazioneOS.action?codDettaglioCarnet=47791310" TargetMode="External" /><Relationship Id="rId414" Type="http://schemas.openxmlformats.org/officeDocument/2006/relationships/hyperlink" Target="https://smartcig.anticorruzione.it/AVCP-SmartCig/preparaDettaglioComunicazioneOS.action?codDettaglioCarnet=48376306" TargetMode="External" /><Relationship Id="rId415" Type="http://schemas.openxmlformats.org/officeDocument/2006/relationships/hyperlink" Target="https://smartcig.anticorruzione.it/AVCP-SmartCig/preparaDettaglioComunicazioneOS.action?codDettaglioCarnet=48395694" TargetMode="External" /><Relationship Id="rId416" Type="http://schemas.openxmlformats.org/officeDocument/2006/relationships/hyperlink" Target="https://smartcig.anticorruzione.it/AVCP-SmartCig/preparaDettaglioComunicazioneOS.action?codDettaglioCarnet=48402140" TargetMode="External" /><Relationship Id="rId417" Type="http://schemas.openxmlformats.org/officeDocument/2006/relationships/comments" Target="../comments1.xml" /><Relationship Id="rId418" Type="http://schemas.openxmlformats.org/officeDocument/2006/relationships/vmlDrawing" Target="../drawings/vmlDrawing1.vml" /><Relationship Id="rId41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431"/>
  <sheetViews>
    <sheetView tabSelected="1" zoomScale="89" zoomScaleNormal="89" zoomScalePageLayoutView="0" workbookViewId="0" topLeftCell="A1">
      <pane xSplit="4" ySplit="2" topLeftCell="E422" activePane="bottomRight" state="frozen"/>
      <selection pane="topLeft" activeCell="A1" sqref="A1"/>
      <selection pane="topRight" activeCell="D1" sqref="D1"/>
      <selection pane="bottomLeft" activeCell="A2" sqref="A2"/>
      <selection pane="bottomRight" activeCell="G428" sqref="G428"/>
    </sheetView>
  </sheetViews>
  <sheetFormatPr defaultColWidth="9.140625" defaultRowHeight="15"/>
  <cols>
    <col min="1" max="1" width="5.7109375" style="87" customWidth="1"/>
    <col min="2" max="2" width="11.7109375" style="88" customWidth="1"/>
    <col min="3" max="3" width="43.7109375" style="89" customWidth="1"/>
    <col min="4" max="4" width="17.28125" style="90" customWidth="1"/>
    <col min="5" max="5" width="12.7109375" style="73" customWidth="1"/>
    <col min="6" max="6" width="19.00390625" style="90" customWidth="1"/>
    <col min="7" max="7" width="9.140625" style="68" customWidth="1"/>
    <col min="8" max="8" width="11.00390625" style="88" customWidth="1"/>
    <col min="9" max="9" width="10.7109375" style="88" bestFit="1" customWidth="1"/>
    <col min="10" max="10" width="18.7109375" style="90" customWidth="1"/>
    <col min="11" max="11" width="18.421875" style="91" customWidth="1"/>
    <col min="12" max="12" width="10.7109375" style="109" customWidth="1"/>
    <col min="13" max="13" width="12.7109375" style="113" customWidth="1"/>
    <col min="14" max="14" width="6.8515625" style="93" customWidth="1"/>
    <col min="15" max="15" width="12.7109375" style="116" customWidth="1"/>
    <col min="16" max="16" width="12.7109375" style="73" customWidth="1"/>
    <col min="17" max="17" width="25.00390625" style="77" customWidth="1"/>
    <col min="18" max="18" width="19.28125" style="77" customWidth="1"/>
    <col min="19" max="19" width="7.7109375" style="80" customWidth="1"/>
    <col min="20" max="20" width="13.57421875" style="72" customWidth="1"/>
    <col min="21" max="21" width="12.7109375" style="72" customWidth="1"/>
    <col min="22" max="22" width="10.57421875" style="68" bestFit="1" customWidth="1"/>
    <col min="23" max="16384" width="9.140625" style="68" customWidth="1"/>
  </cols>
  <sheetData>
    <row r="1" spans="12:16" ht="12.75">
      <c r="L1" s="92" t="s">
        <v>724</v>
      </c>
      <c r="M1" s="111">
        <f>SUBTOTAL(9,M110:M183)</f>
        <v>199329.58000000013</v>
      </c>
      <c r="O1" s="114">
        <f>SUBTOTAL(9,O110:O183)</f>
        <v>211825.55000000005</v>
      </c>
      <c r="P1" s="136">
        <f>SUBTOTAL(9,P110:P183)</f>
        <v>1620.32</v>
      </c>
    </row>
    <row r="2" spans="1:22" s="98" customFormat="1" ht="76.5">
      <c r="A2" s="94" t="s">
        <v>101</v>
      </c>
      <c r="B2" s="95" t="s">
        <v>721</v>
      </c>
      <c r="C2" s="95" t="s">
        <v>0</v>
      </c>
      <c r="D2" s="95" t="s">
        <v>7</v>
      </c>
      <c r="E2" s="74" t="s">
        <v>1078</v>
      </c>
      <c r="F2" s="95" t="s">
        <v>2</v>
      </c>
      <c r="G2" s="95" t="s">
        <v>723</v>
      </c>
      <c r="H2" s="95" t="s">
        <v>5</v>
      </c>
      <c r="I2" s="95" t="s">
        <v>3</v>
      </c>
      <c r="J2" s="94" t="s">
        <v>722</v>
      </c>
      <c r="K2" s="96" t="s">
        <v>730</v>
      </c>
      <c r="L2" s="30" t="s">
        <v>748</v>
      </c>
      <c r="M2" s="112" t="s">
        <v>1076</v>
      </c>
      <c r="N2" s="97" t="s">
        <v>1</v>
      </c>
      <c r="O2" s="115" t="s">
        <v>1077</v>
      </c>
      <c r="P2" s="74" t="s">
        <v>731</v>
      </c>
      <c r="Q2" s="75" t="s">
        <v>728</v>
      </c>
      <c r="R2" s="75" t="s">
        <v>729</v>
      </c>
      <c r="S2" s="81" t="s">
        <v>772</v>
      </c>
      <c r="T2" s="75" t="s">
        <v>726</v>
      </c>
      <c r="U2" s="75" t="s">
        <v>725</v>
      </c>
      <c r="V2" s="95" t="s">
        <v>595</v>
      </c>
    </row>
    <row r="3" spans="1:22" s="2" customFormat="1" ht="27" customHeight="1">
      <c r="A3" s="34">
        <v>1</v>
      </c>
      <c r="B3" s="3">
        <v>41815</v>
      </c>
      <c r="C3" s="37" t="s">
        <v>104</v>
      </c>
      <c r="D3" s="149" t="s">
        <v>105</v>
      </c>
      <c r="E3" s="12">
        <v>2160</v>
      </c>
      <c r="F3" s="8" t="s">
        <v>158</v>
      </c>
      <c r="G3" s="1"/>
      <c r="H3" s="3">
        <v>41816</v>
      </c>
      <c r="I3" s="3">
        <v>41829</v>
      </c>
      <c r="J3" s="8" t="s">
        <v>6</v>
      </c>
      <c r="K3" s="18" t="s">
        <v>25</v>
      </c>
      <c r="L3" s="30"/>
      <c r="M3" s="19">
        <v>2159.78</v>
      </c>
      <c r="N3" s="6">
        <v>0.22</v>
      </c>
      <c r="O3" s="9">
        <f aca="true" t="shared" si="0" ref="O3:O34">ROUND(M3+M3*N3,2)</f>
        <v>2634.93</v>
      </c>
      <c r="P3" s="64"/>
      <c r="Q3" s="70"/>
      <c r="R3" s="70"/>
      <c r="S3" s="82"/>
      <c r="T3" s="70" t="s">
        <v>727</v>
      </c>
      <c r="U3" s="70">
        <v>80124010150</v>
      </c>
      <c r="V3" s="1"/>
    </row>
    <row r="4" spans="1:22" s="2" customFormat="1" ht="27" customHeight="1">
      <c r="A4" s="34">
        <v>2</v>
      </c>
      <c r="B4" s="3">
        <v>41883</v>
      </c>
      <c r="C4" s="4" t="s">
        <v>106</v>
      </c>
      <c r="D4" s="149" t="s">
        <v>107</v>
      </c>
      <c r="E4" s="12">
        <v>2361.49</v>
      </c>
      <c r="F4" s="8" t="s">
        <v>158</v>
      </c>
      <c r="G4" s="1"/>
      <c r="H4" s="3">
        <v>41883</v>
      </c>
      <c r="I4" s="3">
        <v>41899</v>
      </c>
      <c r="J4" s="28" t="s">
        <v>317</v>
      </c>
      <c r="K4" s="18">
        <v>12202950155</v>
      </c>
      <c r="L4" s="30"/>
      <c r="M4" s="19">
        <v>2361.49</v>
      </c>
      <c r="N4" s="6">
        <v>0.04</v>
      </c>
      <c r="O4" s="9">
        <f t="shared" si="0"/>
        <v>2455.95</v>
      </c>
      <c r="P4" s="64"/>
      <c r="Q4" s="70"/>
      <c r="R4" s="70"/>
      <c r="S4" s="82"/>
      <c r="T4" s="70" t="s">
        <v>727</v>
      </c>
      <c r="U4" s="70">
        <v>80124010150</v>
      </c>
      <c r="V4" s="1"/>
    </row>
    <row r="5" spans="1:22" s="2" customFormat="1" ht="27" customHeight="1">
      <c r="A5" s="34">
        <v>3</v>
      </c>
      <c r="B5" s="3">
        <v>41891</v>
      </c>
      <c r="C5" s="4" t="s">
        <v>108</v>
      </c>
      <c r="D5" s="149" t="s">
        <v>109</v>
      </c>
      <c r="E5" s="12">
        <v>5093.17</v>
      </c>
      <c r="F5" s="8" t="s">
        <v>28</v>
      </c>
      <c r="G5" s="1"/>
      <c r="H5" s="3">
        <v>41891</v>
      </c>
      <c r="I5" s="3">
        <v>41905</v>
      </c>
      <c r="J5" s="8" t="s">
        <v>160</v>
      </c>
      <c r="K5" s="18" t="s">
        <v>627</v>
      </c>
      <c r="L5" s="30"/>
      <c r="M5" s="19">
        <v>4680</v>
      </c>
      <c r="N5" s="6">
        <v>0.22</v>
      </c>
      <c r="O5" s="9">
        <f t="shared" si="0"/>
        <v>5709.6</v>
      </c>
      <c r="P5" s="64"/>
      <c r="Q5" s="70"/>
      <c r="R5" s="70"/>
      <c r="S5" s="82"/>
      <c r="T5" s="70" t="s">
        <v>727</v>
      </c>
      <c r="U5" s="70">
        <v>80124010150</v>
      </c>
      <c r="V5" s="1"/>
    </row>
    <row r="6" spans="1:22" s="2" customFormat="1" ht="27" customHeight="1">
      <c r="A6" s="34">
        <v>4</v>
      </c>
      <c r="B6" s="38">
        <v>41893</v>
      </c>
      <c r="C6" s="4" t="s">
        <v>110</v>
      </c>
      <c r="D6" s="149" t="s">
        <v>111</v>
      </c>
      <c r="E6" s="12">
        <v>1894.23</v>
      </c>
      <c r="F6" s="8" t="s">
        <v>159</v>
      </c>
      <c r="G6" s="1"/>
      <c r="H6" s="3">
        <v>41908</v>
      </c>
      <c r="I6" s="3">
        <v>41908</v>
      </c>
      <c r="J6" s="8" t="s">
        <v>161</v>
      </c>
      <c r="K6" s="18" t="s">
        <v>753</v>
      </c>
      <c r="L6" s="30"/>
      <c r="M6" s="19">
        <v>1507.9</v>
      </c>
      <c r="N6" s="6">
        <v>0.22</v>
      </c>
      <c r="O6" s="9">
        <f t="shared" si="0"/>
        <v>1839.64</v>
      </c>
      <c r="P6" s="64"/>
      <c r="Q6" s="70"/>
      <c r="R6" s="70"/>
      <c r="S6" s="82"/>
      <c r="T6" s="70" t="s">
        <v>727</v>
      </c>
      <c r="U6" s="70">
        <v>80124010150</v>
      </c>
      <c r="V6" s="1"/>
    </row>
    <row r="7" spans="1:22" s="2" customFormat="1" ht="27" customHeight="1">
      <c r="A7" s="34">
        <v>5</v>
      </c>
      <c r="B7" s="3">
        <v>41904</v>
      </c>
      <c r="C7" s="4" t="s">
        <v>112</v>
      </c>
      <c r="D7" s="149" t="s">
        <v>113</v>
      </c>
      <c r="E7" s="12">
        <v>40792.54</v>
      </c>
      <c r="F7" s="8" t="s">
        <v>158</v>
      </c>
      <c r="G7" s="1"/>
      <c r="H7" s="3">
        <v>41757</v>
      </c>
      <c r="I7" s="3">
        <v>41782</v>
      </c>
      <c r="J7" s="28" t="s">
        <v>317</v>
      </c>
      <c r="K7" s="18">
        <v>12202950155</v>
      </c>
      <c r="L7" s="30"/>
      <c r="M7" s="19">
        <v>40792.54</v>
      </c>
      <c r="N7" s="6">
        <v>0.04</v>
      </c>
      <c r="O7" s="9">
        <f t="shared" si="0"/>
        <v>42424.24</v>
      </c>
      <c r="P7" s="64"/>
      <c r="Q7" s="70"/>
      <c r="R7" s="70"/>
      <c r="S7" s="82"/>
      <c r="T7" s="70" t="s">
        <v>727</v>
      </c>
      <c r="U7" s="70">
        <v>80124010150</v>
      </c>
      <c r="V7" s="1"/>
    </row>
    <row r="8" spans="1:22" s="2" customFormat="1" ht="27" customHeight="1">
      <c r="A8" s="34">
        <v>6</v>
      </c>
      <c r="B8" s="3">
        <v>41907</v>
      </c>
      <c r="C8" s="4" t="s">
        <v>114</v>
      </c>
      <c r="D8" s="149" t="s">
        <v>115</v>
      </c>
      <c r="E8" s="12">
        <v>4080</v>
      </c>
      <c r="F8" s="8" t="s">
        <v>158</v>
      </c>
      <c r="G8" s="1"/>
      <c r="H8" s="3">
        <v>41907</v>
      </c>
      <c r="I8" s="3">
        <v>41921</v>
      </c>
      <c r="J8" s="8" t="s">
        <v>162</v>
      </c>
      <c r="K8" s="18"/>
      <c r="L8" s="30"/>
      <c r="M8" s="19">
        <v>4080</v>
      </c>
      <c r="N8" s="6">
        <v>0</v>
      </c>
      <c r="O8" s="9">
        <f t="shared" si="0"/>
        <v>4080</v>
      </c>
      <c r="P8" s="64"/>
      <c r="Q8" s="70"/>
      <c r="R8" s="70"/>
      <c r="S8" s="82"/>
      <c r="T8" s="70" t="s">
        <v>727</v>
      </c>
      <c r="U8" s="70">
        <v>80124010150</v>
      </c>
      <c r="V8" s="1"/>
    </row>
    <row r="9" spans="1:22" s="2" customFormat="1" ht="27" customHeight="1">
      <c r="A9" s="34">
        <v>7</v>
      </c>
      <c r="B9" s="3">
        <v>41919</v>
      </c>
      <c r="C9" s="4" t="s">
        <v>116</v>
      </c>
      <c r="D9" s="149" t="s">
        <v>117</v>
      </c>
      <c r="E9" s="12">
        <v>8606.56</v>
      </c>
      <c r="F9" s="8" t="s">
        <v>158</v>
      </c>
      <c r="G9" s="1"/>
      <c r="H9" s="3">
        <v>41922</v>
      </c>
      <c r="I9" s="3">
        <v>41939</v>
      </c>
      <c r="J9" s="62" t="s">
        <v>354</v>
      </c>
      <c r="K9" s="18" t="s">
        <v>61</v>
      </c>
      <c r="L9" s="30"/>
      <c r="M9" s="19">
        <v>11065.57</v>
      </c>
      <c r="N9" s="6">
        <v>0.22</v>
      </c>
      <c r="O9" s="9">
        <f t="shared" si="0"/>
        <v>13500</v>
      </c>
      <c r="P9" s="64"/>
      <c r="Q9" s="70"/>
      <c r="R9" s="70"/>
      <c r="S9" s="82"/>
      <c r="T9" s="70" t="s">
        <v>727</v>
      </c>
      <c r="U9" s="70">
        <v>80124010150</v>
      </c>
      <c r="V9" s="1"/>
    </row>
    <row r="10" spans="1:22" s="2" customFormat="1" ht="27" customHeight="1">
      <c r="A10" s="34">
        <v>8</v>
      </c>
      <c r="B10" s="38">
        <v>41939</v>
      </c>
      <c r="C10" s="4" t="s">
        <v>118</v>
      </c>
      <c r="D10" s="149" t="s">
        <v>119</v>
      </c>
      <c r="E10" s="12">
        <v>3442.26</v>
      </c>
      <c r="F10" s="8" t="s">
        <v>158</v>
      </c>
      <c r="G10" s="1"/>
      <c r="H10" s="3">
        <v>41939</v>
      </c>
      <c r="I10" s="3">
        <v>41954</v>
      </c>
      <c r="J10" s="8" t="s">
        <v>162</v>
      </c>
      <c r="K10" s="18"/>
      <c r="L10" s="30"/>
      <c r="M10" s="19">
        <v>3344.26</v>
      </c>
      <c r="N10" s="6">
        <v>0.22</v>
      </c>
      <c r="O10" s="9">
        <f t="shared" si="0"/>
        <v>4080</v>
      </c>
      <c r="P10" s="64"/>
      <c r="Q10" s="70"/>
      <c r="R10" s="70"/>
      <c r="S10" s="82"/>
      <c r="T10" s="70" t="s">
        <v>727</v>
      </c>
      <c r="U10" s="70">
        <v>80124010150</v>
      </c>
      <c r="V10" s="1"/>
    </row>
    <row r="11" spans="1:22" s="2" customFormat="1" ht="27" customHeight="1">
      <c r="A11" s="34">
        <v>9</v>
      </c>
      <c r="B11" s="38">
        <v>41939</v>
      </c>
      <c r="C11" s="4" t="s">
        <v>120</v>
      </c>
      <c r="D11" s="149" t="s">
        <v>121</v>
      </c>
      <c r="E11" s="12">
        <v>36835</v>
      </c>
      <c r="F11" s="8" t="s">
        <v>4</v>
      </c>
      <c r="G11" s="1"/>
      <c r="H11" s="3">
        <v>41829</v>
      </c>
      <c r="I11" s="3">
        <v>41829</v>
      </c>
      <c r="J11" s="8" t="s">
        <v>163</v>
      </c>
      <c r="K11" s="18" t="s">
        <v>93</v>
      </c>
      <c r="L11" s="30"/>
      <c r="M11" s="19">
        <v>30192.62</v>
      </c>
      <c r="N11" s="6">
        <v>0.22</v>
      </c>
      <c r="O11" s="9">
        <f t="shared" si="0"/>
        <v>36835</v>
      </c>
      <c r="P11" s="64"/>
      <c r="Q11" s="70"/>
      <c r="R11" s="70"/>
      <c r="S11" s="82"/>
      <c r="T11" s="70" t="s">
        <v>727</v>
      </c>
      <c r="U11" s="70">
        <v>80124010150</v>
      </c>
      <c r="V11" s="1"/>
    </row>
    <row r="12" spans="1:22" s="2" customFormat="1" ht="27" customHeight="1">
      <c r="A12" s="34">
        <v>10</v>
      </c>
      <c r="B12" s="3">
        <v>41940</v>
      </c>
      <c r="C12" s="4" t="s">
        <v>122</v>
      </c>
      <c r="D12" s="149" t="s">
        <v>123</v>
      </c>
      <c r="E12" s="12">
        <v>790</v>
      </c>
      <c r="F12" s="8" t="s">
        <v>4</v>
      </c>
      <c r="G12" s="1"/>
      <c r="H12" s="3">
        <v>41940</v>
      </c>
      <c r="I12" s="3">
        <v>41940</v>
      </c>
      <c r="J12" s="8" t="s">
        <v>164</v>
      </c>
      <c r="K12" s="18" t="s">
        <v>296</v>
      </c>
      <c r="L12" s="30"/>
      <c r="M12" s="19">
        <v>790</v>
      </c>
      <c r="N12" s="6">
        <v>0</v>
      </c>
      <c r="O12" s="9">
        <f t="shared" si="0"/>
        <v>790</v>
      </c>
      <c r="P12" s="64"/>
      <c r="Q12" s="70"/>
      <c r="R12" s="70"/>
      <c r="S12" s="82"/>
      <c r="T12" s="70" t="s">
        <v>727</v>
      </c>
      <c r="U12" s="70">
        <v>80124010150</v>
      </c>
      <c r="V12" s="1"/>
    </row>
    <row r="13" spans="1:22" s="2" customFormat="1" ht="27" customHeight="1">
      <c r="A13" s="34">
        <v>11</v>
      </c>
      <c r="B13" s="38">
        <v>41941</v>
      </c>
      <c r="C13" s="4" t="s">
        <v>124</v>
      </c>
      <c r="D13" s="149" t="s">
        <v>125</v>
      </c>
      <c r="E13" s="12">
        <v>1500</v>
      </c>
      <c r="F13" s="8" t="s">
        <v>158</v>
      </c>
      <c r="G13" s="1"/>
      <c r="H13" s="3">
        <v>41942</v>
      </c>
      <c r="I13" s="3">
        <v>41957</v>
      </c>
      <c r="J13" s="8" t="s">
        <v>164</v>
      </c>
      <c r="K13" s="18" t="s">
        <v>296</v>
      </c>
      <c r="L13" s="30"/>
      <c r="M13" s="19">
        <v>983.61</v>
      </c>
      <c r="N13" s="6">
        <v>0.22</v>
      </c>
      <c r="O13" s="9">
        <f t="shared" si="0"/>
        <v>1200</v>
      </c>
      <c r="P13" s="64"/>
      <c r="Q13" s="70"/>
      <c r="R13" s="70"/>
      <c r="S13" s="82"/>
      <c r="T13" s="70" t="s">
        <v>727</v>
      </c>
      <c r="U13" s="70">
        <v>80124010150</v>
      </c>
      <c r="V13" s="1"/>
    </row>
    <row r="14" spans="1:22" s="2" customFormat="1" ht="27" customHeight="1">
      <c r="A14" s="34">
        <v>12</v>
      </c>
      <c r="B14" s="38">
        <v>41948</v>
      </c>
      <c r="C14" s="4" t="s">
        <v>126</v>
      </c>
      <c r="D14" s="149" t="s">
        <v>127</v>
      </c>
      <c r="E14" s="12">
        <v>757</v>
      </c>
      <c r="F14" s="8" t="s">
        <v>4</v>
      </c>
      <c r="G14" s="1"/>
      <c r="H14" s="3">
        <v>41948</v>
      </c>
      <c r="I14" s="3">
        <v>41948</v>
      </c>
      <c r="J14" s="8" t="s">
        <v>86</v>
      </c>
      <c r="K14" s="18" t="s">
        <v>87</v>
      </c>
      <c r="L14" s="30"/>
      <c r="M14" s="19">
        <v>757</v>
      </c>
      <c r="N14" s="6">
        <v>0.22</v>
      </c>
      <c r="O14" s="9">
        <f t="shared" si="0"/>
        <v>923.54</v>
      </c>
      <c r="P14" s="64"/>
      <c r="Q14" s="70"/>
      <c r="R14" s="70"/>
      <c r="S14" s="82"/>
      <c r="T14" s="70" t="s">
        <v>727</v>
      </c>
      <c r="U14" s="70">
        <v>80124010150</v>
      </c>
      <c r="V14" s="1"/>
    </row>
    <row r="15" spans="1:22" s="2" customFormat="1" ht="27" customHeight="1">
      <c r="A15" s="34">
        <v>13</v>
      </c>
      <c r="B15" s="3">
        <v>41954</v>
      </c>
      <c r="C15" s="4" t="s">
        <v>128</v>
      </c>
      <c r="D15" s="149" t="s">
        <v>129</v>
      </c>
      <c r="E15" s="12">
        <v>60</v>
      </c>
      <c r="F15" s="8" t="s">
        <v>4</v>
      </c>
      <c r="G15" s="1"/>
      <c r="H15" s="3">
        <v>41954</v>
      </c>
      <c r="I15" s="3">
        <v>41954</v>
      </c>
      <c r="J15" s="8" t="s">
        <v>86</v>
      </c>
      <c r="K15" s="18" t="s">
        <v>87</v>
      </c>
      <c r="L15" s="30"/>
      <c r="M15" s="19">
        <v>60</v>
      </c>
      <c r="N15" s="6">
        <v>0.22</v>
      </c>
      <c r="O15" s="9">
        <f t="shared" si="0"/>
        <v>73.2</v>
      </c>
      <c r="P15" s="64"/>
      <c r="Q15" s="70"/>
      <c r="R15" s="70"/>
      <c r="S15" s="82"/>
      <c r="T15" s="70" t="s">
        <v>727</v>
      </c>
      <c r="U15" s="70">
        <v>80124010150</v>
      </c>
      <c r="V15" s="1"/>
    </row>
    <row r="16" spans="1:22" s="2" customFormat="1" ht="27" customHeight="1">
      <c r="A16" s="34">
        <v>14</v>
      </c>
      <c r="B16" s="39">
        <v>41964</v>
      </c>
      <c r="C16" s="40" t="s">
        <v>130</v>
      </c>
      <c r="D16" s="149" t="s">
        <v>131</v>
      </c>
      <c r="E16" s="5">
        <v>3846.15</v>
      </c>
      <c r="F16" s="8" t="s">
        <v>4</v>
      </c>
      <c r="G16" s="1"/>
      <c r="H16" s="3">
        <v>41964</v>
      </c>
      <c r="I16" s="3">
        <v>41964</v>
      </c>
      <c r="J16" s="28" t="s">
        <v>317</v>
      </c>
      <c r="K16" s="18">
        <v>12202950155</v>
      </c>
      <c r="L16" s="30"/>
      <c r="M16" s="19">
        <v>3846.15</v>
      </c>
      <c r="N16" s="6">
        <v>0.04</v>
      </c>
      <c r="O16" s="9">
        <f t="shared" si="0"/>
        <v>4000</v>
      </c>
      <c r="P16" s="64"/>
      <c r="Q16" s="70"/>
      <c r="R16" s="70"/>
      <c r="S16" s="82"/>
      <c r="T16" s="70" t="s">
        <v>727</v>
      </c>
      <c r="U16" s="70">
        <v>80124010150</v>
      </c>
      <c r="V16" s="1"/>
    </row>
    <row r="17" spans="1:22" s="2" customFormat="1" ht="27" customHeight="1">
      <c r="A17" s="34">
        <v>15</v>
      </c>
      <c r="B17" s="3">
        <v>41964</v>
      </c>
      <c r="C17" s="4" t="s">
        <v>132</v>
      </c>
      <c r="D17" s="149" t="s">
        <v>133</v>
      </c>
      <c r="E17" s="12">
        <v>480.77</v>
      </c>
      <c r="F17" s="8" t="s">
        <v>4</v>
      </c>
      <c r="G17" s="1"/>
      <c r="H17" s="3">
        <v>41964</v>
      </c>
      <c r="I17" s="3">
        <v>41964</v>
      </c>
      <c r="J17" s="28" t="s">
        <v>317</v>
      </c>
      <c r="K17" s="18">
        <v>12202950155</v>
      </c>
      <c r="L17" s="30"/>
      <c r="M17" s="19">
        <v>480.77</v>
      </c>
      <c r="N17" s="6">
        <v>0.04</v>
      </c>
      <c r="O17" s="9">
        <f t="shared" si="0"/>
        <v>500</v>
      </c>
      <c r="P17" s="64"/>
      <c r="Q17" s="70"/>
      <c r="R17" s="70"/>
      <c r="S17" s="82"/>
      <c r="T17" s="70" t="s">
        <v>727</v>
      </c>
      <c r="U17" s="70">
        <v>80124010150</v>
      </c>
      <c r="V17" s="1"/>
    </row>
    <row r="18" spans="1:22" s="2" customFormat="1" ht="27" customHeight="1">
      <c r="A18" s="34">
        <v>16</v>
      </c>
      <c r="B18" s="3">
        <v>41975</v>
      </c>
      <c r="C18" s="4" t="s">
        <v>134</v>
      </c>
      <c r="D18" s="149" t="s">
        <v>135</v>
      </c>
      <c r="E18" s="5">
        <v>2800</v>
      </c>
      <c r="F18" s="8" t="s">
        <v>28</v>
      </c>
      <c r="G18" s="1"/>
      <c r="H18" s="3">
        <v>41975</v>
      </c>
      <c r="I18" s="3">
        <v>41990</v>
      </c>
      <c r="J18" s="8" t="s">
        <v>165</v>
      </c>
      <c r="K18" s="18" t="s">
        <v>185</v>
      </c>
      <c r="L18" s="30"/>
      <c r="M18" s="19">
        <v>2800</v>
      </c>
      <c r="N18" s="6">
        <v>0</v>
      </c>
      <c r="O18" s="9">
        <f t="shared" si="0"/>
        <v>2800</v>
      </c>
      <c r="P18" s="64"/>
      <c r="Q18" s="70"/>
      <c r="R18" s="70"/>
      <c r="S18" s="82"/>
      <c r="T18" s="70" t="s">
        <v>727</v>
      </c>
      <c r="U18" s="70">
        <v>80124010150</v>
      </c>
      <c r="V18" s="1"/>
    </row>
    <row r="19" spans="1:22" s="2" customFormat="1" ht="27" customHeight="1">
      <c r="A19" s="34">
        <v>17</v>
      </c>
      <c r="B19" s="3">
        <v>41982</v>
      </c>
      <c r="C19" s="4" t="s">
        <v>136</v>
      </c>
      <c r="D19" s="149" t="s">
        <v>137</v>
      </c>
      <c r="E19" s="5">
        <v>33165</v>
      </c>
      <c r="F19" s="8" t="s">
        <v>158</v>
      </c>
      <c r="G19" s="1"/>
      <c r="H19" s="3">
        <v>41982</v>
      </c>
      <c r="I19" s="3">
        <v>42019</v>
      </c>
      <c r="J19" s="8" t="s">
        <v>404</v>
      </c>
      <c r="K19" s="18" t="s">
        <v>181</v>
      </c>
      <c r="L19" s="30"/>
      <c r="M19" s="19">
        <v>33165</v>
      </c>
      <c r="N19" s="6">
        <v>0</v>
      </c>
      <c r="O19" s="9">
        <f t="shared" si="0"/>
        <v>33165</v>
      </c>
      <c r="P19" s="64"/>
      <c r="Q19" s="70"/>
      <c r="R19" s="70"/>
      <c r="S19" s="82"/>
      <c r="T19" s="70" t="s">
        <v>727</v>
      </c>
      <c r="U19" s="70">
        <v>80124010150</v>
      </c>
      <c r="V19" s="1"/>
    </row>
    <row r="20" spans="1:22" s="2" customFormat="1" ht="27" customHeight="1">
      <c r="A20" s="34">
        <v>18</v>
      </c>
      <c r="B20" s="3">
        <v>41984</v>
      </c>
      <c r="C20" s="4" t="s">
        <v>138</v>
      </c>
      <c r="D20" s="149" t="s">
        <v>139</v>
      </c>
      <c r="E20" s="5">
        <v>2491.8</v>
      </c>
      <c r="F20" s="8" t="s">
        <v>158</v>
      </c>
      <c r="G20" s="1"/>
      <c r="H20" s="3">
        <v>41984</v>
      </c>
      <c r="I20" s="3">
        <v>42017</v>
      </c>
      <c r="J20" s="8" t="s">
        <v>638</v>
      </c>
      <c r="K20" s="18" t="s">
        <v>639</v>
      </c>
      <c r="L20" s="30"/>
      <c r="M20" s="19">
        <v>2491.8</v>
      </c>
      <c r="N20" s="6">
        <v>0.22</v>
      </c>
      <c r="O20" s="9">
        <f t="shared" si="0"/>
        <v>3040</v>
      </c>
      <c r="P20" s="64"/>
      <c r="Q20" s="70"/>
      <c r="R20" s="70"/>
      <c r="S20" s="82"/>
      <c r="T20" s="70" t="s">
        <v>727</v>
      </c>
      <c r="U20" s="70">
        <v>80124010150</v>
      </c>
      <c r="V20" s="1"/>
    </row>
    <row r="21" spans="1:22" s="2" customFormat="1" ht="27" customHeight="1">
      <c r="A21" s="34">
        <v>19</v>
      </c>
      <c r="B21" s="3">
        <v>42032</v>
      </c>
      <c r="C21" s="4" t="s">
        <v>140</v>
      </c>
      <c r="D21" s="148" t="s">
        <v>141</v>
      </c>
      <c r="E21" s="22">
        <v>57.38</v>
      </c>
      <c r="F21" s="8" t="s">
        <v>4</v>
      </c>
      <c r="G21" s="1"/>
      <c r="H21" s="3">
        <v>42032</v>
      </c>
      <c r="I21" s="3">
        <v>42032</v>
      </c>
      <c r="J21" s="8" t="s">
        <v>86</v>
      </c>
      <c r="K21" s="18" t="s">
        <v>87</v>
      </c>
      <c r="L21" s="30"/>
      <c r="M21" s="19">
        <v>57.38</v>
      </c>
      <c r="N21" s="6">
        <v>0.22</v>
      </c>
      <c r="O21" s="9">
        <f t="shared" si="0"/>
        <v>70</v>
      </c>
      <c r="P21" s="64"/>
      <c r="Q21" s="70"/>
      <c r="R21" s="70"/>
      <c r="S21" s="82"/>
      <c r="T21" s="70" t="s">
        <v>727</v>
      </c>
      <c r="U21" s="70">
        <v>80124010150</v>
      </c>
      <c r="V21" s="1"/>
    </row>
    <row r="22" spans="1:22" s="2" customFormat="1" ht="27" customHeight="1">
      <c r="A22" s="34">
        <v>20</v>
      </c>
      <c r="B22" s="3">
        <v>42039</v>
      </c>
      <c r="C22" s="4" t="s">
        <v>142</v>
      </c>
      <c r="D22" s="148" t="s">
        <v>143</v>
      </c>
      <c r="E22" s="5">
        <v>122.5</v>
      </c>
      <c r="F22" s="8" t="s">
        <v>4</v>
      </c>
      <c r="G22" s="1"/>
      <c r="H22" s="3">
        <v>42039</v>
      </c>
      <c r="I22" s="3">
        <v>42039</v>
      </c>
      <c r="J22" s="8" t="s">
        <v>86</v>
      </c>
      <c r="K22" s="18" t="s">
        <v>87</v>
      </c>
      <c r="L22" s="30"/>
      <c r="M22" s="19">
        <v>122.5</v>
      </c>
      <c r="N22" s="6">
        <v>0.22</v>
      </c>
      <c r="O22" s="9">
        <f t="shared" si="0"/>
        <v>149.45</v>
      </c>
      <c r="P22" s="64"/>
      <c r="Q22" s="70"/>
      <c r="R22" s="70"/>
      <c r="S22" s="82"/>
      <c r="T22" s="70" t="s">
        <v>727</v>
      </c>
      <c r="U22" s="70">
        <v>80124010150</v>
      </c>
      <c r="V22" s="1"/>
    </row>
    <row r="23" spans="1:22" s="2" customFormat="1" ht="41.25" customHeight="1">
      <c r="A23" s="34">
        <v>21</v>
      </c>
      <c r="B23" s="3">
        <v>42040</v>
      </c>
      <c r="C23" s="4" t="s">
        <v>144</v>
      </c>
      <c r="D23" s="148" t="s">
        <v>145</v>
      </c>
      <c r="E23" s="5">
        <v>10400</v>
      </c>
      <c r="F23" s="8" t="s">
        <v>28</v>
      </c>
      <c r="G23" s="1"/>
      <c r="H23" s="3">
        <v>42044</v>
      </c>
      <c r="I23" s="3">
        <v>42059</v>
      </c>
      <c r="J23" s="8" t="s">
        <v>166</v>
      </c>
      <c r="K23" s="79" t="s">
        <v>762</v>
      </c>
      <c r="L23" s="30"/>
      <c r="M23" s="19">
        <v>10815</v>
      </c>
      <c r="N23" s="6">
        <v>0.04</v>
      </c>
      <c r="O23" s="9">
        <f t="shared" si="0"/>
        <v>11247.6</v>
      </c>
      <c r="P23" s="64"/>
      <c r="Q23" s="70"/>
      <c r="R23" s="70"/>
      <c r="S23" s="82"/>
      <c r="T23" s="70" t="s">
        <v>727</v>
      </c>
      <c r="U23" s="70">
        <v>80124010150</v>
      </c>
      <c r="V23" s="1"/>
    </row>
    <row r="24" spans="1:22" s="2" customFormat="1" ht="27" customHeight="1">
      <c r="A24" s="34">
        <v>22</v>
      </c>
      <c r="B24" s="3">
        <v>42058</v>
      </c>
      <c r="C24" s="4" t="s">
        <v>146</v>
      </c>
      <c r="D24" s="148" t="s">
        <v>147</v>
      </c>
      <c r="E24" s="5">
        <v>6557.38</v>
      </c>
      <c r="F24" s="8" t="s">
        <v>158</v>
      </c>
      <c r="G24" s="1"/>
      <c r="H24" s="3">
        <v>42060</v>
      </c>
      <c r="I24" s="3">
        <v>42075</v>
      </c>
      <c r="J24" s="8" t="s">
        <v>167</v>
      </c>
      <c r="K24" s="18"/>
      <c r="L24" s="30"/>
      <c r="M24" s="19">
        <v>7656</v>
      </c>
      <c r="N24" s="6">
        <v>0</v>
      </c>
      <c r="O24" s="9">
        <f t="shared" si="0"/>
        <v>7656</v>
      </c>
      <c r="P24" s="64"/>
      <c r="Q24" s="70"/>
      <c r="R24" s="70"/>
      <c r="S24" s="82"/>
      <c r="T24" s="70" t="s">
        <v>727</v>
      </c>
      <c r="U24" s="70">
        <v>80124010150</v>
      </c>
      <c r="V24" s="1"/>
    </row>
    <row r="25" spans="1:22" s="2" customFormat="1" ht="27" customHeight="1">
      <c r="A25" s="34">
        <v>23</v>
      </c>
      <c r="B25" s="3">
        <v>42107</v>
      </c>
      <c r="C25" s="4" t="s">
        <v>148</v>
      </c>
      <c r="D25" s="148" t="s">
        <v>149</v>
      </c>
      <c r="E25" s="5">
        <v>6000</v>
      </c>
      <c r="F25" s="8" t="s">
        <v>158</v>
      </c>
      <c r="G25" s="1"/>
      <c r="H25" s="3">
        <v>42108</v>
      </c>
      <c r="I25" s="3">
        <v>42128</v>
      </c>
      <c r="J25" s="8" t="s">
        <v>86</v>
      </c>
      <c r="K25" s="18" t="s">
        <v>87</v>
      </c>
      <c r="L25" s="30"/>
      <c r="M25" s="19">
        <v>6000</v>
      </c>
      <c r="N25" s="6">
        <v>0.22</v>
      </c>
      <c r="O25" s="9">
        <f t="shared" si="0"/>
        <v>7320</v>
      </c>
      <c r="P25" s="64"/>
      <c r="Q25" s="70"/>
      <c r="R25" s="70"/>
      <c r="S25" s="82"/>
      <c r="T25" s="70" t="s">
        <v>727</v>
      </c>
      <c r="U25" s="70">
        <v>80124010150</v>
      </c>
      <c r="V25" s="1"/>
    </row>
    <row r="26" spans="1:22" s="2" customFormat="1" ht="41.25" customHeight="1">
      <c r="A26" s="34">
        <v>24</v>
      </c>
      <c r="B26" s="39">
        <v>42110</v>
      </c>
      <c r="C26" s="40" t="s">
        <v>150</v>
      </c>
      <c r="D26" s="148" t="s">
        <v>151</v>
      </c>
      <c r="E26" s="5">
        <v>642.6</v>
      </c>
      <c r="F26" s="8" t="s">
        <v>4</v>
      </c>
      <c r="G26" s="1"/>
      <c r="H26" s="3">
        <v>42110</v>
      </c>
      <c r="I26" s="3">
        <v>42110</v>
      </c>
      <c r="J26" s="8" t="s">
        <v>168</v>
      </c>
      <c r="K26" s="18"/>
      <c r="L26" s="30"/>
      <c r="M26" s="19">
        <f>E26</f>
        <v>642.6</v>
      </c>
      <c r="N26" s="6">
        <v>0.22</v>
      </c>
      <c r="O26" s="9">
        <f t="shared" si="0"/>
        <v>783.97</v>
      </c>
      <c r="P26" s="64"/>
      <c r="Q26" s="70"/>
      <c r="R26" s="70"/>
      <c r="S26" s="82"/>
      <c r="T26" s="70" t="s">
        <v>727</v>
      </c>
      <c r="U26" s="70">
        <v>80124010150</v>
      </c>
      <c r="V26" s="1"/>
    </row>
    <row r="27" spans="1:22" s="2" customFormat="1" ht="41.25" customHeight="1">
      <c r="A27" s="34">
        <v>25</v>
      </c>
      <c r="B27" s="3">
        <v>42110</v>
      </c>
      <c r="C27" s="4" t="s">
        <v>152</v>
      </c>
      <c r="D27" s="150" t="s">
        <v>153</v>
      </c>
      <c r="E27" s="5">
        <v>642.6</v>
      </c>
      <c r="F27" s="8" t="s">
        <v>4</v>
      </c>
      <c r="G27" s="1"/>
      <c r="H27" s="3">
        <v>42110</v>
      </c>
      <c r="I27" s="3">
        <v>42110</v>
      </c>
      <c r="J27" s="8" t="s">
        <v>169</v>
      </c>
      <c r="K27" s="18"/>
      <c r="L27" s="30"/>
      <c r="M27" s="19">
        <f>E27</f>
        <v>642.6</v>
      </c>
      <c r="N27" s="6">
        <v>0.22</v>
      </c>
      <c r="O27" s="9">
        <f t="shared" si="0"/>
        <v>783.97</v>
      </c>
      <c r="P27" s="64"/>
      <c r="Q27" s="70"/>
      <c r="R27" s="70"/>
      <c r="S27" s="82"/>
      <c r="T27" s="70" t="s">
        <v>727</v>
      </c>
      <c r="U27" s="70">
        <v>80124010150</v>
      </c>
      <c r="V27" s="1"/>
    </row>
    <row r="28" spans="1:22" s="2" customFormat="1" ht="27" customHeight="1">
      <c r="A28" s="34">
        <v>26</v>
      </c>
      <c r="B28" s="3">
        <v>42128</v>
      </c>
      <c r="C28" s="4" t="s">
        <v>154</v>
      </c>
      <c r="D28" s="148" t="s">
        <v>155</v>
      </c>
      <c r="E28" s="5">
        <v>918</v>
      </c>
      <c r="F28" s="8" t="s">
        <v>4</v>
      </c>
      <c r="G28" s="1"/>
      <c r="H28" s="3">
        <v>42128</v>
      </c>
      <c r="I28" s="3">
        <v>42128</v>
      </c>
      <c r="J28" s="8" t="s">
        <v>86</v>
      </c>
      <c r="K28" s="18" t="s">
        <v>87</v>
      </c>
      <c r="L28" s="30"/>
      <c r="M28" s="19">
        <v>918</v>
      </c>
      <c r="N28" s="6">
        <v>0.22</v>
      </c>
      <c r="O28" s="9">
        <f t="shared" si="0"/>
        <v>1119.96</v>
      </c>
      <c r="P28" s="64"/>
      <c r="Q28" s="70"/>
      <c r="R28" s="70"/>
      <c r="S28" s="82"/>
      <c r="T28" s="70" t="s">
        <v>727</v>
      </c>
      <c r="U28" s="70">
        <v>80124010150</v>
      </c>
      <c r="V28" s="1"/>
    </row>
    <row r="29" spans="1:22" s="2" customFormat="1" ht="27" customHeight="1">
      <c r="A29" s="34">
        <v>27</v>
      </c>
      <c r="B29" s="3">
        <v>42137</v>
      </c>
      <c r="C29" s="4" t="s">
        <v>156</v>
      </c>
      <c r="D29" s="148" t="s">
        <v>157</v>
      </c>
      <c r="E29" s="5">
        <v>1115</v>
      </c>
      <c r="F29" s="8" t="s">
        <v>28</v>
      </c>
      <c r="G29" s="1"/>
      <c r="H29" s="3">
        <v>42137</v>
      </c>
      <c r="I29" s="3">
        <v>42144</v>
      </c>
      <c r="J29" s="8" t="s">
        <v>166</v>
      </c>
      <c r="K29" s="79" t="s">
        <v>762</v>
      </c>
      <c r="L29" s="30"/>
      <c r="M29" s="19">
        <v>1115</v>
      </c>
      <c r="N29" s="6">
        <v>0.04</v>
      </c>
      <c r="O29" s="9">
        <f t="shared" si="0"/>
        <v>1159.6</v>
      </c>
      <c r="P29" s="64"/>
      <c r="Q29" s="70"/>
      <c r="R29" s="70"/>
      <c r="S29" s="82"/>
      <c r="T29" s="70" t="s">
        <v>727</v>
      </c>
      <c r="U29" s="70">
        <v>80124010150</v>
      </c>
      <c r="V29" s="1"/>
    </row>
    <row r="30" spans="1:22" s="15" customFormat="1" ht="27" customHeight="1">
      <c r="A30" s="34">
        <v>28</v>
      </c>
      <c r="B30" s="3">
        <v>42138</v>
      </c>
      <c r="C30" s="35" t="s">
        <v>386</v>
      </c>
      <c r="D30" s="151" t="s">
        <v>27</v>
      </c>
      <c r="E30" s="11">
        <v>4473</v>
      </c>
      <c r="F30" s="8" t="s">
        <v>28</v>
      </c>
      <c r="G30" s="8" t="s">
        <v>26</v>
      </c>
      <c r="H30" s="3">
        <v>42145</v>
      </c>
      <c r="I30" s="3">
        <v>42163</v>
      </c>
      <c r="J30" s="28" t="s">
        <v>29</v>
      </c>
      <c r="K30" s="18" t="s">
        <v>30</v>
      </c>
      <c r="L30" s="31">
        <v>42296</v>
      </c>
      <c r="M30" s="19">
        <v>4473</v>
      </c>
      <c r="N30" s="6">
        <v>0</v>
      </c>
      <c r="O30" s="9">
        <f t="shared" si="0"/>
        <v>4473</v>
      </c>
      <c r="P30" s="64"/>
      <c r="Q30" s="70"/>
      <c r="R30" s="70"/>
      <c r="S30" s="82"/>
      <c r="T30" s="70" t="s">
        <v>727</v>
      </c>
      <c r="U30" s="70">
        <v>80124010150</v>
      </c>
      <c r="V30" s="8"/>
    </row>
    <row r="31" spans="1:22" s="2" customFormat="1" ht="27" customHeight="1">
      <c r="A31" s="34">
        <v>29</v>
      </c>
      <c r="B31" s="3">
        <v>42250</v>
      </c>
      <c r="C31" s="36" t="s">
        <v>16</v>
      </c>
      <c r="D31" s="148" t="s">
        <v>8</v>
      </c>
      <c r="E31" s="12">
        <v>2157.6</v>
      </c>
      <c r="F31" s="8" t="s">
        <v>4</v>
      </c>
      <c r="G31" s="8">
        <v>775</v>
      </c>
      <c r="H31" s="17" t="s">
        <v>21</v>
      </c>
      <c r="I31" s="17" t="s">
        <v>21</v>
      </c>
      <c r="J31" s="28" t="s">
        <v>6</v>
      </c>
      <c r="K31" s="18" t="s">
        <v>25</v>
      </c>
      <c r="L31" s="32">
        <v>42250</v>
      </c>
      <c r="M31" s="16">
        <v>2157.6</v>
      </c>
      <c r="N31" s="6">
        <v>0.22</v>
      </c>
      <c r="O31" s="9">
        <f t="shared" si="0"/>
        <v>2632.27</v>
      </c>
      <c r="P31" s="64"/>
      <c r="Q31" s="70"/>
      <c r="R31" s="70"/>
      <c r="S31" s="82"/>
      <c r="T31" s="70" t="s">
        <v>727</v>
      </c>
      <c r="U31" s="70">
        <v>80124010150</v>
      </c>
      <c r="V31" s="1"/>
    </row>
    <row r="32" spans="1:22" s="14" customFormat="1" ht="41.25" customHeight="1">
      <c r="A32" s="34">
        <v>30</v>
      </c>
      <c r="B32" s="3">
        <v>42258</v>
      </c>
      <c r="C32" s="35" t="s">
        <v>17</v>
      </c>
      <c r="D32" s="151" t="s">
        <v>9</v>
      </c>
      <c r="E32" s="12">
        <v>46206</v>
      </c>
      <c r="F32" s="8" t="s">
        <v>92</v>
      </c>
      <c r="G32" s="10">
        <v>669</v>
      </c>
      <c r="H32" s="17" t="s">
        <v>21</v>
      </c>
      <c r="I32" s="17" t="s">
        <v>21</v>
      </c>
      <c r="J32" s="28" t="s">
        <v>317</v>
      </c>
      <c r="K32" s="18">
        <v>12202950155</v>
      </c>
      <c r="L32" s="33">
        <v>42258</v>
      </c>
      <c r="M32" s="16">
        <v>47608.35</v>
      </c>
      <c r="N32" s="6">
        <v>0.04</v>
      </c>
      <c r="O32" s="9">
        <f t="shared" si="0"/>
        <v>49512.68</v>
      </c>
      <c r="P32" s="64"/>
      <c r="Q32" s="70"/>
      <c r="R32" s="70"/>
      <c r="S32" s="82"/>
      <c r="T32" s="70" t="s">
        <v>727</v>
      </c>
      <c r="U32" s="70">
        <v>80124010150</v>
      </c>
      <c r="V32" s="10"/>
    </row>
    <row r="33" spans="1:22" s="14" customFormat="1" ht="27" customHeight="1">
      <c r="A33" s="34">
        <v>31</v>
      </c>
      <c r="B33" s="3">
        <v>42264</v>
      </c>
      <c r="C33" s="35" t="s">
        <v>15</v>
      </c>
      <c r="D33" s="149" t="s">
        <v>10</v>
      </c>
      <c r="E33" s="12">
        <v>300</v>
      </c>
      <c r="F33" s="8" t="s">
        <v>4</v>
      </c>
      <c r="G33" s="10">
        <v>774</v>
      </c>
      <c r="H33" s="17" t="s">
        <v>21</v>
      </c>
      <c r="I33" s="17" t="s">
        <v>21</v>
      </c>
      <c r="J33" s="28" t="s">
        <v>18</v>
      </c>
      <c r="K33" s="18">
        <v>80078410588</v>
      </c>
      <c r="L33" s="33">
        <v>42262</v>
      </c>
      <c r="M33" s="7">
        <v>300</v>
      </c>
      <c r="N33" s="6">
        <v>0</v>
      </c>
      <c r="O33" s="9">
        <f t="shared" si="0"/>
        <v>300</v>
      </c>
      <c r="P33" s="64"/>
      <c r="Q33" s="70"/>
      <c r="R33" s="70"/>
      <c r="S33" s="82"/>
      <c r="T33" s="70" t="s">
        <v>727</v>
      </c>
      <c r="U33" s="70">
        <v>80124010150</v>
      </c>
      <c r="V33" s="10"/>
    </row>
    <row r="34" spans="1:22" s="14" customFormat="1" ht="27" customHeight="1">
      <c r="A34" s="34">
        <v>32</v>
      </c>
      <c r="B34" s="3">
        <v>42279</v>
      </c>
      <c r="C34" s="35" t="s">
        <v>62</v>
      </c>
      <c r="D34" s="148" t="s">
        <v>11</v>
      </c>
      <c r="E34" s="12">
        <v>2038.5</v>
      </c>
      <c r="F34" s="8" t="s">
        <v>19</v>
      </c>
      <c r="G34" s="10">
        <v>772</v>
      </c>
      <c r="H34" s="3">
        <v>42286</v>
      </c>
      <c r="I34" s="3">
        <v>42303</v>
      </c>
      <c r="J34" s="28" t="s">
        <v>317</v>
      </c>
      <c r="K34" s="18">
        <v>12202950155</v>
      </c>
      <c r="L34" s="33">
        <v>42306</v>
      </c>
      <c r="M34" s="7">
        <v>2120.4</v>
      </c>
      <c r="N34" s="6">
        <v>0.04</v>
      </c>
      <c r="O34" s="9">
        <f t="shared" si="0"/>
        <v>2205.22</v>
      </c>
      <c r="P34" s="64"/>
      <c r="Q34" s="70"/>
      <c r="R34" s="70"/>
      <c r="S34" s="82"/>
      <c r="T34" s="70" t="s">
        <v>727</v>
      </c>
      <c r="U34" s="70">
        <v>80124010150</v>
      </c>
      <c r="V34" s="10"/>
    </row>
    <row r="35" spans="1:22" s="14" customFormat="1" ht="41.25" customHeight="1">
      <c r="A35" s="34">
        <v>33</v>
      </c>
      <c r="B35" s="3">
        <v>42283</v>
      </c>
      <c r="C35" s="35" t="s">
        <v>24</v>
      </c>
      <c r="D35" s="148" t="s">
        <v>12</v>
      </c>
      <c r="E35" s="12">
        <v>4968.06</v>
      </c>
      <c r="F35" s="8" t="s">
        <v>19</v>
      </c>
      <c r="G35" s="10">
        <v>771</v>
      </c>
      <c r="H35" s="3">
        <v>42286</v>
      </c>
      <c r="I35" s="3">
        <v>42303</v>
      </c>
      <c r="J35" s="28" t="s">
        <v>57</v>
      </c>
      <c r="K35" s="18" t="s">
        <v>58</v>
      </c>
      <c r="L35" s="33">
        <v>42306</v>
      </c>
      <c r="M35" s="7">
        <v>4968.06</v>
      </c>
      <c r="N35" s="6">
        <v>0.22</v>
      </c>
      <c r="O35" s="9">
        <f aca="true" t="shared" si="1" ref="O35:O66">ROUND(M35+M35*N35,2)</f>
        <v>6061.03</v>
      </c>
      <c r="P35" s="64"/>
      <c r="Q35" s="70"/>
      <c r="R35" s="70"/>
      <c r="S35" s="82"/>
      <c r="T35" s="70" t="s">
        <v>727</v>
      </c>
      <c r="U35" s="70">
        <v>80124010150</v>
      </c>
      <c r="V35" s="10"/>
    </row>
    <row r="36" spans="1:22" s="14" customFormat="1" ht="27" customHeight="1">
      <c r="A36" s="34">
        <v>34</v>
      </c>
      <c r="B36" s="3">
        <v>42284</v>
      </c>
      <c r="C36" s="35" t="s">
        <v>20</v>
      </c>
      <c r="D36" s="148" t="s">
        <v>13</v>
      </c>
      <c r="E36" s="12">
        <v>2320</v>
      </c>
      <c r="F36" s="8" t="s">
        <v>4</v>
      </c>
      <c r="G36" s="10">
        <v>773</v>
      </c>
      <c r="H36" s="17" t="s">
        <v>21</v>
      </c>
      <c r="I36" s="17" t="s">
        <v>21</v>
      </c>
      <c r="J36" s="28" t="s">
        <v>22</v>
      </c>
      <c r="K36" s="18" t="s">
        <v>23</v>
      </c>
      <c r="L36" s="33">
        <v>42284</v>
      </c>
      <c r="M36" s="7">
        <v>2320</v>
      </c>
      <c r="N36" s="6">
        <v>0.1</v>
      </c>
      <c r="O36" s="9">
        <f t="shared" si="1"/>
        <v>2552</v>
      </c>
      <c r="P36" s="64"/>
      <c r="Q36" s="70"/>
      <c r="R36" s="70"/>
      <c r="S36" s="82"/>
      <c r="T36" s="70" t="s">
        <v>727</v>
      </c>
      <c r="U36" s="70">
        <v>80124010150</v>
      </c>
      <c r="V36" s="10"/>
    </row>
    <row r="37" spans="1:22" s="14" customFormat="1" ht="27" customHeight="1">
      <c r="A37" s="34">
        <v>35</v>
      </c>
      <c r="B37" s="3">
        <v>42285</v>
      </c>
      <c r="C37" s="35" t="s">
        <v>450</v>
      </c>
      <c r="D37" s="148" t="s">
        <v>14</v>
      </c>
      <c r="E37" s="12">
        <v>18000</v>
      </c>
      <c r="F37" s="8" t="s">
        <v>19</v>
      </c>
      <c r="G37" s="10">
        <v>770</v>
      </c>
      <c r="H37" s="3">
        <v>42286</v>
      </c>
      <c r="I37" s="3">
        <v>42303</v>
      </c>
      <c r="J37" s="62" t="s">
        <v>354</v>
      </c>
      <c r="K37" s="18" t="s">
        <v>61</v>
      </c>
      <c r="L37" s="33">
        <v>42311</v>
      </c>
      <c r="M37" s="7">
        <v>14280</v>
      </c>
      <c r="N37" s="6">
        <v>0.22</v>
      </c>
      <c r="O37" s="9">
        <f t="shared" si="1"/>
        <v>17421.6</v>
      </c>
      <c r="P37" s="64"/>
      <c r="Q37" s="70"/>
      <c r="R37" s="70"/>
      <c r="S37" s="82"/>
      <c r="T37" s="70" t="s">
        <v>727</v>
      </c>
      <c r="U37" s="70">
        <v>80124010150</v>
      </c>
      <c r="V37" s="10"/>
    </row>
    <row r="38" spans="1:22" s="14" customFormat="1" ht="27" customHeight="1">
      <c r="A38" s="34">
        <v>36</v>
      </c>
      <c r="B38" s="3">
        <v>42292</v>
      </c>
      <c r="C38" s="35" t="s">
        <v>32</v>
      </c>
      <c r="D38" s="148" t="s">
        <v>31</v>
      </c>
      <c r="E38" s="12">
        <v>540</v>
      </c>
      <c r="F38" s="8" t="s">
        <v>4</v>
      </c>
      <c r="G38" s="10">
        <v>668</v>
      </c>
      <c r="H38" s="17" t="s">
        <v>21</v>
      </c>
      <c r="I38" s="17" t="s">
        <v>21</v>
      </c>
      <c r="J38" s="28" t="s">
        <v>922</v>
      </c>
      <c r="K38" s="18" t="s">
        <v>33</v>
      </c>
      <c r="L38" s="33">
        <v>42292</v>
      </c>
      <c r="M38" s="7">
        <v>540</v>
      </c>
      <c r="N38" s="6">
        <v>0.1</v>
      </c>
      <c r="O38" s="9">
        <f t="shared" si="1"/>
        <v>594</v>
      </c>
      <c r="P38" s="64"/>
      <c r="Q38" s="70"/>
      <c r="R38" s="70"/>
      <c r="S38" s="82"/>
      <c r="T38" s="70" t="s">
        <v>727</v>
      </c>
      <c r="U38" s="70">
        <v>80124010150</v>
      </c>
      <c r="V38" s="10"/>
    </row>
    <row r="39" spans="1:22" s="14" customFormat="1" ht="27" customHeight="1">
      <c r="A39" s="34">
        <v>37</v>
      </c>
      <c r="B39" s="3">
        <v>42298</v>
      </c>
      <c r="C39" s="35" t="s">
        <v>35</v>
      </c>
      <c r="D39" s="148" t="s">
        <v>34</v>
      </c>
      <c r="E39" s="12">
        <v>160</v>
      </c>
      <c r="F39" s="8" t="s">
        <v>4</v>
      </c>
      <c r="G39" s="10">
        <v>667</v>
      </c>
      <c r="H39" s="17" t="s">
        <v>21</v>
      </c>
      <c r="I39" s="17" t="s">
        <v>21</v>
      </c>
      <c r="J39" s="28" t="s">
        <v>333</v>
      </c>
      <c r="K39" s="18" t="s">
        <v>36</v>
      </c>
      <c r="L39" s="33">
        <v>42298</v>
      </c>
      <c r="M39" s="7">
        <v>160</v>
      </c>
      <c r="N39" s="6">
        <v>0</v>
      </c>
      <c r="O39" s="9">
        <f t="shared" si="1"/>
        <v>160</v>
      </c>
      <c r="P39" s="64"/>
      <c r="Q39" s="70"/>
      <c r="R39" s="70"/>
      <c r="S39" s="82"/>
      <c r="T39" s="70" t="s">
        <v>727</v>
      </c>
      <c r="U39" s="70">
        <v>80124010150</v>
      </c>
      <c r="V39" s="10"/>
    </row>
    <row r="40" spans="1:22" s="14" customFormat="1" ht="41.25" customHeight="1">
      <c r="A40" s="34">
        <v>38</v>
      </c>
      <c r="B40" s="3">
        <v>42298</v>
      </c>
      <c r="C40" s="35" t="s">
        <v>38</v>
      </c>
      <c r="D40" s="148" t="s">
        <v>37</v>
      </c>
      <c r="E40" s="12">
        <v>480</v>
      </c>
      <c r="F40" s="8" t="s">
        <v>4</v>
      </c>
      <c r="G40" s="10">
        <v>666</v>
      </c>
      <c r="H40" s="17" t="s">
        <v>21</v>
      </c>
      <c r="I40" s="17" t="s">
        <v>21</v>
      </c>
      <c r="J40" s="28" t="s">
        <v>39</v>
      </c>
      <c r="K40" s="18" t="s">
        <v>40</v>
      </c>
      <c r="L40" s="33">
        <v>42299</v>
      </c>
      <c r="M40" s="7">
        <v>480</v>
      </c>
      <c r="N40" s="6">
        <v>0</v>
      </c>
      <c r="O40" s="9">
        <f t="shared" si="1"/>
        <v>480</v>
      </c>
      <c r="P40" s="64"/>
      <c r="Q40" s="70"/>
      <c r="R40" s="70"/>
      <c r="S40" s="82"/>
      <c r="T40" s="70" t="s">
        <v>727</v>
      </c>
      <c r="U40" s="70">
        <v>80124010150</v>
      </c>
      <c r="V40" s="10"/>
    </row>
    <row r="41" spans="1:22" s="14" customFormat="1" ht="27" customHeight="1">
      <c r="A41" s="34">
        <v>39</v>
      </c>
      <c r="B41" s="3">
        <v>42300</v>
      </c>
      <c r="C41" s="35" t="s">
        <v>42</v>
      </c>
      <c r="D41" s="148" t="s">
        <v>41</v>
      </c>
      <c r="E41" s="12">
        <v>660</v>
      </c>
      <c r="F41" s="8" t="s">
        <v>4</v>
      </c>
      <c r="G41" s="10">
        <v>665</v>
      </c>
      <c r="H41" s="17" t="s">
        <v>21</v>
      </c>
      <c r="I41" s="17" t="s">
        <v>21</v>
      </c>
      <c r="J41" s="29" t="s">
        <v>43</v>
      </c>
      <c r="K41" s="18" t="s">
        <v>44</v>
      </c>
      <c r="L41" s="33">
        <v>42300</v>
      </c>
      <c r="M41" s="7">
        <v>660</v>
      </c>
      <c r="N41" s="6">
        <v>0.1</v>
      </c>
      <c r="O41" s="9">
        <f t="shared" si="1"/>
        <v>726</v>
      </c>
      <c r="P41" s="64"/>
      <c r="Q41" s="70"/>
      <c r="R41" s="70"/>
      <c r="S41" s="82"/>
      <c r="T41" s="70" t="s">
        <v>727</v>
      </c>
      <c r="U41" s="70">
        <v>80124010150</v>
      </c>
      <c r="V41" s="10"/>
    </row>
    <row r="42" spans="1:22" s="14" customFormat="1" ht="27" customHeight="1">
      <c r="A42" s="34">
        <v>40</v>
      </c>
      <c r="B42" s="3">
        <v>42305</v>
      </c>
      <c r="C42" s="35" t="s">
        <v>48</v>
      </c>
      <c r="D42" s="148" t="s">
        <v>45</v>
      </c>
      <c r="E42" s="12">
        <v>345.45</v>
      </c>
      <c r="F42" s="8" t="s">
        <v>4</v>
      </c>
      <c r="G42" s="10">
        <v>664</v>
      </c>
      <c r="H42" s="17" t="s">
        <v>21</v>
      </c>
      <c r="I42" s="17" t="s">
        <v>21</v>
      </c>
      <c r="J42" s="28" t="s">
        <v>46</v>
      </c>
      <c r="K42" s="18" t="s">
        <v>47</v>
      </c>
      <c r="L42" s="33">
        <v>42305</v>
      </c>
      <c r="M42" s="7">
        <v>345.45</v>
      </c>
      <c r="N42" s="6">
        <v>0.1</v>
      </c>
      <c r="O42" s="9">
        <f t="shared" si="1"/>
        <v>380</v>
      </c>
      <c r="P42" s="64"/>
      <c r="Q42" s="70"/>
      <c r="R42" s="70"/>
      <c r="S42" s="82"/>
      <c r="T42" s="70" t="s">
        <v>727</v>
      </c>
      <c r="U42" s="70">
        <v>80124010150</v>
      </c>
      <c r="V42" s="10"/>
    </row>
    <row r="43" spans="1:22" s="14" customFormat="1" ht="41.25" customHeight="1">
      <c r="A43" s="34">
        <v>41</v>
      </c>
      <c r="B43" s="3">
        <v>42305</v>
      </c>
      <c r="C43" s="35" t="s">
        <v>51</v>
      </c>
      <c r="D43" s="148" t="s">
        <v>49</v>
      </c>
      <c r="E43" s="12">
        <f>95*3</f>
        <v>285</v>
      </c>
      <c r="F43" s="8" t="s">
        <v>4</v>
      </c>
      <c r="G43" s="20"/>
      <c r="H43" s="17" t="s">
        <v>21</v>
      </c>
      <c r="I43" s="17" t="s">
        <v>21</v>
      </c>
      <c r="J43" s="28" t="s">
        <v>52</v>
      </c>
      <c r="K43" s="18" t="s">
        <v>50</v>
      </c>
      <c r="L43" s="33">
        <v>42305</v>
      </c>
      <c r="M43" s="7">
        <v>285</v>
      </c>
      <c r="N43" s="6">
        <v>0</v>
      </c>
      <c r="O43" s="9">
        <f t="shared" si="1"/>
        <v>285</v>
      </c>
      <c r="P43" s="64"/>
      <c r="Q43" s="70"/>
      <c r="R43" s="70"/>
      <c r="S43" s="82"/>
      <c r="T43" s="70" t="s">
        <v>727</v>
      </c>
      <c r="U43" s="70">
        <v>80124010150</v>
      </c>
      <c r="V43" s="10"/>
    </row>
    <row r="44" spans="1:22" s="14" customFormat="1" ht="27" customHeight="1">
      <c r="A44" s="34">
        <v>42</v>
      </c>
      <c r="B44" s="3">
        <v>42305</v>
      </c>
      <c r="C44" s="35" t="s">
        <v>56</v>
      </c>
      <c r="D44" s="148" t="s">
        <v>53</v>
      </c>
      <c r="E44" s="5">
        <v>600</v>
      </c>
      <c r="F44" s="8" t="s">
        <v>4</v>
      </c>
      <c r="G44" s="10">
        <v>663</v>
      </c>
      <c r="H44" s="17" t="s">
        <v>21</v>
      </c>
      <c r="I44" s="17" t="s">
        <v>21</v>
      </c>
      <c r="J44" s="28" t="s">
        <v>46</v>
      </c>
      <c r="K44" s="18" t="s">
        <v>47</v>
      </c>
      <c r="L44" s="32">
        <v>42305</v>
      </c>
      <c r="M44" s="7">
        <v>600</v>
      </c>
      <c r="N44" s="6">
        <v>0.1</v>
      </c>
      <c r="O44" s="9">
        <f t="shared" si="1"/>
        <v>660</v>
      </c>
      <c r="P44" s="64"/>
      <c r="Q44" s="70"/>
      <c r="R44" s="70"/>
      <c r="S44" s="82"/>
      <c r="T44" s="70" t="s">
        <v>727</v>
      </c>
      <c r="U44" s="70">
        <v>80124010150</v>
      </c>
      <c r="V44" s="10"/>
    </row>
    <row r="45" spans="1:22" s="14" customFormat="1" ht="41.25" customHeight="1">
      <c r="A45" s="34">
        <v>43</v>
      </c>
      <c r="B45" s="3">
        <v>42305</v>
      </c>
      <c r="C45" s="35" t="s">
        <v>55</v>
      </c>
      <c r="D45" s="151" t="s">
        <v>54</v>
      </c>
      <c r="E45" s="12">
        <v>380</v>
      </c>
      <c r="F45" s="8" t="s">
        <v>4</v>
      </c>
      <c r="G45" s="10">
        <v>662</v>
      </c>
      <c r="H45" s="17" t="s">
        <v>21</v>
      </c>
      <c r="I45" s="17" t="s">
        <v>21</v>
      </c>
      <c r="J45" s="28" t="s">
        <v>52</v>
      </c>
      <c r="K45" s="18" t="s">
        <v>50</v>
      </c>
      <c r="L45" s="32">
        <v>42305</v>
      </c>
      <c r="M45" s="7">
        <v>380</v>
      </c>
      <c r="N45" s="6">
        <v>0</v>
      </c>
      <c r="O45" s="9">
        <f t="shared" si="1"/>
        <v>380</v>
      </c>
      <c r="P45" s="64"/>
      <c r="Q45" s="70"/>
      <c r="R45" s="70"/>
      <c r="S45" s="82"/>
      <c r="T45" s="70" t="s">
        <v>727</v>
      </c>
      <c r="U45" s="70">
        <v>80124010150</v>
      </c>
      <c r="V45" s="10"/>
    </row>
    <row r="46" spans="1:22" s="14" customFormat="1" ht="38.25" customHeight="1">
      <c r="A46" s="34">
        <v>44</v>
      </c>
      <c r="B46" s="3">
        <v>42306</v>
      </c>
      <c r="C46" s="35" t="s">
        <v>59</v>
      </c>
      <c r="D46" s="148" t="s">
        <v>60</v>
      </c>
      <c r="E46" s="5">
        <v>660</v>
      </c>
      <c r="F46" s="8" t="s">
        <v>4</v>
      </c>
      <c r="G46" s="10">
        <v>661</v>
      </c>
      <c r="H46" s="17" t="s">
        <v>21</v>
      </c>
      <c r="I46" s="17" t="s">
        <v>21</v>
      </c>
      <c r="J46" s="29" t="s">
        <v>43</v>
      </c>
      <c r="K46" s="18" t="s">
        <v>44</v>
      </c>
      <c r="L46" s="32">
        <v>42306</v>
      </c>
      <c r="M46" s="7">
        <v>660</v>
      </c>
      <c r="N46" s="6">
        <v>0.1</v>
      </c>
      <c r="O46" s="9">
        <f t="shared" si="1"/>
        <v>726</v>
      </c>
      <c r="P46" s="64"/>
      <c r="Q46" s="70"/>
      <c r="R46" s="70"/>
      <c r="S46" s="82"/>
      <c r="T46" s="70" t="s">
        <v>727</v>
      </c>
      <c r="U46" s="70">
        <v>80124010150</v>
      </c>
      <c r="V46" s="10"/>
    </row>
    <row r="47" spans="1:22" s="14" customFormat="1" ht="27" customHeight="1">
      <c r="A47" s="34">
        <v>45</v>
      </c>
      <c r="B47" s="3">
        <v>42311</v>
      </c>
      <c r="C47" s="35" t="s">
        <v>89</v>
      </c>
      <c r="D47" s="148" t="s">
        <v>63</v>
      </c>
      <c r="E47" s="5">
        <v>5091.84</v>
      </c>
      <c r="F47" s="8" t="s">
        <v>19</v>
      </c>
      <c r="G47" s="10">
        <v>557</v>
      </c>
      <c r="H47" s="3">
        <v>42319</v>
      </c>
      <c r="I47" s="3">
        <v>42331</v>
      </c>
      <c r="J47" s="28" t="s">
        <v>456</v>
      </c>
      <c r="K47" s="18" t="s">
        <v>88</v>
      </c>
      <c r="L47" s="32">
        <v>42332</v>
      </c>
      <c r="M47" s="7">
        <v>5091.84</v>
      </c>
      <c r="N47" s="21">
        <v>0</v>
      </c>
      <c r="O47" s="24">
        <f t="shared" si="1"/>
        <v>5091.84</v>
      </c>
      <c r="P47" s="45"/>
      <c r="Q47" s="70"/>
      <c r="R47" s="70"/>
      <c r="S47" s="82"/>
      <c r="T47" s="70" t="s">
        <v>727</v>
      </c>
      <c r="U47" s="70">
        <v>80124010150</v>
      </c>
      <c r="V47" s="10"/>
    </row>
    <row r="48" spans="1:22" s="14" customFormat="1" ht="41.25" customHeight="1">
      <c r="A48" s="34">
        <v>46</v>
      </c>
      <c r="B48" s="3">
        <v>42312</v>
      </c>
      <c r="C48" s="35" t="s">
        <v>64</v>
      </c>
      <c r="D48" s="148" t="s">
        <v>66</v>
      </c>
      <c r="E48" s="12">
        <v>6111</v>
      </c>
      <c r="F48" s="8" t="s">
        <v>65</v>
      </c>
      <c r="G48" s="10">
        <v>660</v>
      </c>
      <c r="H48" s="17" t="s">
        <v>21</v>
      </c>
      <c r="I48" s="17" t="s">
        <v>21</v>
      </c>
      <c r="J48" s="28" t="s">
        <v>317</v>
      </c>
      <c r="K48" s="18">
        <v>12202950155</v>
      </c>
      <c r="L48" s="33">
        <v>42312</v>
      </c>
      <c r="M48" s="16">
        <v>6767.98</v>
      </c>
      <c r="N48" s="6">
        <v>0.04</v>
      </c>
      <c r="O48" s="9">
        <f t="shared" si="1"/>
        <v>7038.7</v>
      </c>
      <c r="P48" s="64"/>
      <c r="Q48" s="70"/>
      <c r="R48" s="70"/>
      <c r="S48" s="82"/>
      <c r="T48" s="70" t="s">
        <v>727</v>
      </c>
      <c r="U48" s="70">
        <v>80124010150</v>
      </c>
      <c r="V48" s="10"/>
    </row>
    <row r="49" spans="1:22" s="14" customFormat="1" ht="38.25" customHeight="1">
      <c r="A49" s="34">
        <v>47</v>
      </c>
      <c r="B49" s="3">
        <v>42306</v>
      </c>
      <c r="C49" s="35" t="s">
        <v>67</v>
      </c>
      <c r="D49" s="151" t="s">
        <v>68</v>
      </c>
      <c r="E49" s="5">
        <v>160</v>
      </c>
      <c r="F49" s="8" t="s">
        <v>4</v>
      </c>
      <c r="G49" s="10">
        <v>559</v>
      </c>
      <c r="H49" s="17" t="s">
        <v>21</v>
      </c>
      <c r="I49" s="17" t="s">
        <v>21</v>
      </c>
      <c r="J49" s="8" t="s">
        <v>197</v>
      </c>
      <c r="K49" s="18" t="s">
        <v>69</v>
      </c>
      <c r="L49" s="32">
        <v>42311</v>
      </c>
      <c r="M49" s="7">
        <v>160</v>
      </c>
      <c r="N49" s="6">
        <v>0.1</v>
      </c>
      <c r="O49" s="9">
        <f t="shared" si="1"/>
        <v>176</v>
      </c>
      <c r="P49" s="64"/>
      <c r="Q49" s="70"/>
      <c r="R49" s="70"/>
      <c r="S49" s="82"/>
      <c r="T49" s="70" t="s">
        <v>727</v>
      </c>
      <c r="U49" s="70">
        <v>80124010150</v>
      </c>
      <c r="V49" s="10"/>
    </row>
    <row r="50" spans="1:22" s="14" customFormat="1" ht="38.25" customHeight="1">
      <c r="A50" s="34">
        <v>48</v>
      </c>
      <c r="B50" s="3">
        <v>42306</v>
      </c>
      <c r="C50" s="35" t="s">
        <v>71</v>
      </c>
      <c r="D50" s="148" t="s">
        <v>72</v>
      </c>
      <c r="E50" s="5">
        <v>909.09</v>
      </c>
      <c r="F50" s="8" t="s">
        <v>4</v>
      </c>
      <c r="G50" s="10">
        <v>558</v>
      </c>
      <c r="H50" s="17" t="s">
        <v>21</v>
      </c>
      <c r="I50" s="17" t="s">
        <v>21</v>
      </c>
      <c r="J50" s="8" t="s">
        <v>427</v>
      </c>
      <c r="K50" s="18" t="s">
        <v>70</v>
      </c>
      <c r="L50" s="32">
        <v>42311</v>
      </c>
      <c r="M50" s="23">
        <v>909.09</v>
      </c>
      <c r="N50" s="6">
        <v>0.1</v>
      </c>
      <c r="O50" s="9">
        <f t="shared" si="1"/>
        <v>1000</v>
      </c>
      <c r="P50" s="64"/>
      <c r="Q50" s="70"/>
      <c r="R50" s="70"/>
      <c r="S50" s="82"/>
      <c r="T50" s="70" t="s">
        <v>727</v>
      </c>
      <c r="U50" s="70">
        <v>80124010150</v>
      </c>
      <c r="V50" s="10"/>
    </row>
    <row r="51" spans="1:22" s="14" customFormat="1" ht="38.25" customHeight="1">
      <c r="A51" s="34">
        <v>49</v>
      </c>
      <c r="B51" s="3">
        <v>42306</v>
      </c>
      <c r="C51" s="35" t="s">
        <v>59</v>
      </c>
      <c r="D51" s="148" t="s">
        <v>60</v>
      </c>
      <c r="E51" s="5">
        <v>660</v>
      </c>
      <c r="F51" s="8" t="s">
        <v>4</v>
      </c>
      <c r="G51" s="10">
        <v>661</v>
      </c>
      <c r="H51" s="17" t="s">
        <v>21</v>
      </c>
      <c r="I51" s="17" t="s">
        <v>21</v>
      </c>
      <c r="J51" s="29" t="s">
        <v>43</v>
      </c>
      <c r="K51" s="18" t="s">
        <v>44</v>
      </c>
      <c r="L51" s="32">
        <v>42306</v>
      </c>
      <c r="M51" s="7">
        <v>660</v>
      </c>
      <c r="N51" s="6">
        <v>0.1</v>
      </c>
      <c r="O51" s="9">
        <f t="shared" si="1"/>
        <v>726</v>
      </c>
      <c r="P51" s="64"/>
      <c r="Q51" s="70"/>
      <c r="R51" s="70"/>
      <c r="S51" s="82"/>
      <c r="T51" s="70" t="s">
        <v>727</v>
      </c>
      <c r="U51" s="70">
        <v>80124010150</v>
      </c>
      <c r="V51" s="10"/>
    </row>
    <row r="52" spans="1:22" s="14" customFormat="1" ht="38.25" customHeight="1">
      <c r="A52" s="34">
        <v>50</v>
      </c>
      <c r="B52" s="3">
        <v>42317</v>
      </c>
      <c r="C52" s="35" t="s">
        <v>73</v>
      </c>
      <c r="D52" s="148" t="s">
        <v>74</v>
      </c>
      <c r="E52" s="5">
        <v>340</v>
      </c>
      <c r="F52" s="8" t="s">
        <v>4</v>
      </c>
      <c r="G52" s="10">
        <v>556</v>
      </c>
      <c r="H52" s="17" t="s">
        <v>21</v>
      </c>
      <c r="I52" s="17" t="s">
        <v>21</v>
      </c>
      <c r="J52" s="29" t="s">
        <v>43</v>
      </c>
      <c r="K52" s="18" t="s">
        <v>44</v>
      </c>
      <c r="L52" s="32">
        <v>42317</v>
      </c>
      <c r="M52" s="23">
        <v>340</v>
      </c>
      <c r="N52" s="6">
        <v>0.1</v>
      </c>
      <c r="O52" s="9">
        <f t="shared" si="1"/>
        <v>374</v>
      </c>
      <c r="P52" s="64"/>
      <c r="Q52" s="70"/>
      <c r="R52" s="70"/>
      <c r="S52" s="82"/>
      <c r="T52" s="70" t="s">
        <v>727</v>
      </c>
      <c r="U52" s="70">
        <v>80124010150</v>
      </c>
      <c r="V52" s="10"/>
    </row>
    <row r="53" spans="1:22" s="14" customFormat="1" ht="38.25" customHeight="1">
      <c r="A53" s="34">
        <v>51</v>
      </c>
      <c r="B53" s="3">
        <v>42318</v>
      </c>
      <c r="C53" s="35" t="s">
        <v>75</v>
      </c>
      <c r="D53" s="148" t="s">
        <v>81</v>
      </c>
      <c r="E53" s="5">
        <v>378</v>
      </c>
      <c r="F53" s="8" t="s">
        <v>4</v>
      </c>
      <c r="G53" s="10">
        <v>555</v>
      </c>
      <c r="H53" s="17" t="s">
        <v>21</v>
      </c>
      <c r="I53" s="17" t="s">
        <v>21</v>
      </c>
      <c r="J53" s="29" t="s">
        <v>76</v>
      </c>
      <c r="K53" s="18" t="s">
        <v>77</v>
      </c>
      <c r="L53" s="32">
        <v>42318</v>
      </c>
      <c r="M53" s="23">
        <v>378</v>
      </c>
      <c r="N53" s="6">
        <v>0</v>
      </c>
      <c r="O53" s="9">
        <f t="shared" si="1"/>
        <v>378</v>
      </c>
      <c r="P53" s="64"/>
      <c r="Q53" s="70"/>
      <c r="R53" s="70"/>
      <c r="S53" s="82"/>
      <c r="T53" s="70" t="s">
        <v>727</v>
      </c>
      <c r="U53" s="70">
        <v>80124010150</v>
      </c>
      <c r="V53" s="10"/>
    </row>
    <row r="54" spans="1:22" s="14" customFormat="1" ht="38.25" customHeight="1">
      <c r="A54" s="34">
        <v>52</v>
      </c>
      <c r="B54" s="3">
        <v>42318</v>
      </c>
      <c r="C54" s="35" t="s">
        <v>78</v>
      </c>
      <c r="D54" s="148" t="s">
        <v>82</v>
      </c>
      <c r="E54" s="5">
        <v>220</v>
      </c>
      <c r="F54" s="8" t="s">
        <v>4</v>
      </c>
      <c r="G54" s="10">
        <v>554</v>
      </c>
      <c r="H54" s="17" t="s">
        <v>21</v>
      </c>
      <c r="I54" s="17" t="s">
        <v>21</v>
      </c>
      <c r="J54" s="29" t="s">
        <v>43</v>
      </c>
      <c r="K54" s="18" t="s">
        <v>44</v>
      </c>
      <c r="L54" s="32">
        <v>42318</v>
      </c>
      <c r="M54" s="23">
        <v>220</v>
      </c>
      <c r="N54" s="6">
        <v>0.1</v>
      </c>
      <c r="O54" s="9">
        <f t="shared" si="1"/>
        <v>242</v>
      </c>
      <c r="P54" s="64"/>
      <c r="Q54" s="70"/>
      <c r="R54" s="70"/>
      <c r="S54" s="82"/>
      <c r="T54" s="70" t="s">
        <v>727</v>
      </c>
      <c r="U54" s="70">
        <v>80124010150</v>
      </c>
      <c r="V54" s="10"/>
    </row>
    <row r="55" spans="1:22" s="14" customFormat="1" ht="38.25" customHeight="1">
      <c r="A55" s="34">
        <v>53</v>
      </c>
      <c r="B55" s="3">
        <v>42318</v>
      </c>
      <c r="C55" s="35" t="s">
        <v>79</v>
      </c>
      <c r="D55" s="148" t="s">
        <v>83</v>
      </c>
      <c r="E55" s="5">
        <v>570</v>
      </c>
      <c r="F55" s="8" t="s">
        <v>4</v>
      </c>
      <c r="G55" s="10">
        <v>553</v>
      </c>
      <c r="H55" s="17" t="s">
        <v>21</v>
      </c>
      <c r="I55" s="17" t="s">
        <v>21</v>
      </c>
      <c r="J55" s="29" t="s">
        <v>80</v>
      </c>
      <c r="K55" s="63"/>
      <c r="L55" s="32">
        <v>42318</v>
      </c>
      <c r="M55" s="23">
        <v>570</v>
      </c>
      <c r="N55" s="6">
        <v>0</v>
      </c>
      <c r="O55" s="9">
        <f t="shared" si="1"/>
        <v>570</v>
      </c>
      <c r="P55" s="64"/>
      <c r="Q55" s="70"/>
      <c r="R55" s="70"/>
      <c r="S55" s="82"/>
      <c r="T55" s="70" t="s">
        <v>727</v>
      </c>
      <c r="U55" s="70">
        <v>80124010150</v>
      </c>
      <c r="V55" s="10"/>
    </row>
    <row r="56" spans="1:22" s="14" customFormat="1" ht="27" customHeight="1">
      <c r="A56" s="34">
        <v>54</v>
      </c>
      <c r="B56" s="3">
        <v>42326</v>
      </c>
      <c r="C56" s="35" t="s">
        <v>85</v>
      </c>
      <c r="D56" s="148" t="s">
        <v>84</v>
      </c>
      <c r="E56" s="12">
        <v>119</v>
      </c>
      <c r="F56" s="8" t="s">
        <v>4</v>
      </c>
      <c r="G56" s="10">
        <v>552</v>
      </c>
      <c r="H56" s="17" t="s">
        <v>21</v>
      </c>
      <c r="I56" s="17" t="s">
        <v>21</v>
      </c>
      <c r="J56" s="28" t="s">
        <v>86</v>
      </c>
      <c r="K56" s="18" t="s">
        <v>87</v>
      </c>
      <c r="L56" s="33">
        <v>42326</v>
      </c>
      <c r="M56" s="7">
        <v>119</v>
      </c>
      <c r="N56" s="6">
        <v>0.22</v>
      </c>
      <c r="O56" s="9">
        <f t="shared" si="1"/>
        <v>145.18</v>
      </c>
      <c r="P56" s="64"/>
      <c r="Q56" s="70"/>
      <c r="R56" s="70"/>
      <c r="S56" s="82"/>
      <c r="T56" s="70" t="s">
        <v>727</v>
      </c>
      <c r="U56" s="70">
        <v>80124010150</v>
      </c>
      <c r="V56" s="10"/>
    </row>
    <row r="57" spans="1:22" s="14" customFormat="1" ht="45" customHeight="1">
      <c r="A57" s="34">
        <v>55</v>
      </c>
      <c r="B57" s="3">
        <v>42334</v>
      </c>
      <c r="C57" s="35" t="s">
        <v>91</v>
      </c>
      <c r="D57" s="151" t="s">
        <v>90</v>
      </c>
      <c r="E57" s="12">
        <v>35332.66</v>
      </c>
      <c r="F57" s="8" t="s">
        <v>92</v>
      </c>
      <c r="G57" s="10">
        <v>550</v>
      </c>
      <c r="H57" s="17" t="s">
        <v>21</v>
      </c>
      <c r="I57" s="17" t="s">
        <v>21</v>
      </c>
      <c r="J57" s="8" t="s">
        <v>163</v>
      </c>
      <c r="K57" s="18" t="s">
        <v>93</v>
      </c>
      <c r="L57" s="33">
        <v>42335</v>
      </c>
      <c r="M57" s="16">
        <f aca="true" t="shared" si="2" ref="M57:M81">E57</f>
        <v>35332.66</v>
      </c>
      <c r="N57" s="6">
        <v>0</v>
      </c>
      <c r="O57" s="9">
        <f t="shared" si="1"/>
        <v>35332.66</v>
      </c>
      <c r="P57" s="64"/>
      <c r="Q57" s="70"/>
      <c r="R57" s="70"/>
      <c r="S57" s="82"/>
      <c r="T57" s="70" t="s">
        <v>727</v>
      </c>
      <c r="U57" s="70">
        <v>80124010150</v>
      </c>
      <c r="V57" s="10"/>
    </row>
    <row r="58" spans="1:22" s="14" customFormat="1" ht="27" customHeight="1">
      <c r="A58" s="34">
        <v>56</v>
      </c>
      <c r="B58" s="3">
        <v>42376</v>
      </c>
      <c r="C58" s="35" t="s">
        <v>95</v>
      </c>
      <c r="D58" s="148" t="s">
        <v>94</v>
      </c>
      <c r="E58" s="25">
        <v>32175</v>
      </c>
      <c r="F58" s="8" t="s">
        <v>158</v>
      </c>
      <c r="G58" s="27">
        <v>549</v>
      </c>
      <c r="H58" s="3">
        <v>42376</v>
      </c>
      <c r="I58" s="3">
        <v>42390</v>
      </c>
      <c r="J58" s="8" t="s">
        <v>404</v>
      </c>
      <c r="K58" s="18" t="s">
        <v>181</v>
      </c>
      <c r="L58" s="32"/>
      <c r="M58" s="16">
        <f t="shared" si="2"/>
        <v>32175</v>
      </c>
      <c r="N58" s="6">
        <v>0</v>
      </c>
      <c r="O58" s="9">
        <f t="shared" si="1"/>
        <v>32175</v>
      </c>
      <c r="P58" s="64"/>
      <c r="Q58" s="70"/>
      <c r="R58" s="70"/>
      <c r="S58" s="82"/>
      <c r="T58" s="70" t="s">
        <v>727</v>
      </c>
      <c r="U58" s="70">
        <v>80124010150</v>
      </c>
      <c r="V58" s="10"/>
    </row>
    <row r="59" spans="1:22" s="14" customFormat="1" ht="27" customHeight="1">
      <c r="A59" s="34">
        <v>57</v>
      </c>
      <c r="B59" s="3">
        <v>42377</v>
      </c>
      <c r="C59" s="35" t="s">
        <v>97</v>
      </c>
      <c r="D59" s="148" t="s">
        <v>96</v>
      </c>
      <c r="E59" s="26">
        <v>3540</v>
      </c>
      <c r="F59" s="8" t="s">
        <v>28</v>
      </c>
      <c r="G59" s="27">
        <v>548</v>
      </c>
      <c r="H59" s="3">
        <v>42381</v>
      </c>
      <c r="I59" s="3">
        <v>42397</v>
      </c>
      <c r="J59" s="28" t="s">
        <v>165</v>
      </c>
      <c r="K59" s="18" t="s">
        <v>185</v>
      </c>
      <c r="L59" s="32">
        <v>42401</v>
      </c>
      <c r="M59" s="16">
        <f t="shared" si="2"/>
        <v>3540</v>
      </c>
      <c r="N59" s="6">
        <v>0</v>
      </c>
      <c r="O59" s="9">
        <f t="shared" si="1"/>
        <v>3540</v>
      </c>
      <c r="P59" s="64"/>
      <c r="Q59" s="70"/>
      <c r="R59" s="70"/>
      <c r="S59" s="82"/>
      <c r="T59" s="70" t="s">
        <v>727</v>
      </c>
      <c r="U59" s="70">
        <v>80124010150</v>
      </c>
      <c r="V59" s="10"/>
    </row>
    <row r="60" spans="1:22" s="14" customFormat="1" ht="27" customHeight="1">
      <c r="A60" s="34">
        <v>58</v>
      </c>
      <c r="B60" s="3">
        <v>42381</v>
      </c>
      <c r="C60" s="35" t="s">
        <v>172</v>
      </c>
      <c r="D60" s="148" t="s">
        <v>98</v>
      </c>
      <c r="E60" s="26">
        <v>1192</v>
      </c>
      <c r="F60" s="8" t="s">
        <v>4</v>
      </c>
      <c r="G60" s="27">
        <v>547</v>
      </c>
      <c r="H60" s="17" t="s">
        <v>21</v>
      </c>
      <c r="I60" s="17" t="s">
        <v>21</v>
      </c>
      <c r="J60" s="28" t="s">
        <v>99</v>
      </c>
      <c r="K60" s="18" t="s">
        <v>100</v>
      </c>
      <c r="L60" s="32">
        <v>42381</v>
      </c>
      <c r="M60" s="16">
        <f t="shared" si="2"/>
        <v>1192</v>
      </c>
      <c r="N60" s="6">
        <v>0</v>
      </c>
      <c r="O60" s="9">
        <f t="shared" si="1"/>
        <v>1192</v>
      </c>
      <c r="P60" s="64"/>
      <c r="Q60" s="70"/>
      <c r="R60" s="70"/>
      <c r="S60" s="82"/>
      <c r="T60" s="70" t="s">
        <v>727</v>
      </c>
      <c r="U60" s="70">
        <v>80124010150</v>
      </c>
      <c r="V60" s="10"/>
    </row>
    <row r="61" spans="1:22" s="14" customFormat="1" ht="27" customHeight="1">
      <c r="A61" s="34">
        <v>59</v>
      </c>
      <c r="B61" s="3">
        <v>42382</v>
      </c>
      <c r="C61" s="4" t="s">
        <v>103</v>
      </c>
      <c r="D61" s="148" t="s">
        <v>102</v>
      </c>
      <c r="E61" s="5">
        <v>600</v>
      </c>
      <c r="F61" s="8" t="s">
        <v>4</v>
      </c>
      <c r="G61" s="10">
        <v>546</v>
      </c>
      <c r="H61" s="17" t="s">
        <v>21</v>
      </c>
      <c r="I61" s="17" t="s">
        <v>21</v>
      </c>
      <c r="J61" s="8" t="s">
        <v>171</v>
      </c>
      <c r="K61" s="18" t="s">
        <v>170</v>
      </c>
      <c r="L61" s="3">
        <v>42382</v>
      </c>
      <c r="M61" s="16">
        <f t="shared" si="2"/>
        <v>600</v>
      </c>
      <c r="N61" s="21">
        <v>0.22</v>
      </c>
      <c r="O61" s="9">
        <f t="shared" si="1"/>
        <v>732</v>
      </c>
      <c r="P61" s="64"/>
      <c r="Q61" s="70"/>
      <c r="R61" s="70"/>
      <c r="S61" s="82"/>
      <c r="T61" s="70" t="s">
        <v>727</v>
      </c>
      <c r="U61" s="70">
        <v>80124010150</v>
      </c>
      <c r="V61" s="10"/>
    </row>
    <row r="62" spans="1:22" s="14" customFormat="1" ht="27" customHeight="1">
      <c r="A62" s="41">
        <v>60</v>
      </c>
      <c r="B62" s="3">
        <v>42384</v>
      </c>
      <c r="C62" s="4" t="s">
        <v>173</v>
      </c>
      <c r="D62" s="151" t="s">
        <v>174</v>
      </c>
      <c r="E62" s="5">
        <v>536</v>
      </c>
      <c r="F62" s="8" t="s">
        <v>4</v>
      </c>
      <c r="G62" s="10">
        <v>545</v>
      </c>
      <c r="H62" s="17" t="s">
        <v>21</v>
      </c>
      <c r="I62" s="17" t="s">
        <v>21</v>
      </c>
      <c r="J62" s="8" t="s">
        <v>177</v>
      </c>
      <c r="K62" s="18" t="s">
        <v>178</v>
      </c>
      <c r="L62" s="3">
        <v>42384</v>
      </c>
      <c r="M62" s="16">
        <f t="shared" si="2"/>
        <v>536</v>
      </c>
      <c r="N62" s="6">
        <v>0</v>
      </c>
      <c r="O62" s="9">
        <f t="shared" si="1"/>
        <v>536</v>
      </c>
      <c r="P62" s="64"/>
      <c r="Q62" s="70"/>
      <c r="R62" s="70"/>
      <c r="S62" s="82"/>
      <c r="T62" s="70" t="s">
        <v>727</v>
      </c>
      <c r="U62" s="70">
        <v>80124010150</v>
      </c>
      <c r="V62" s="10"/>
    </row>
    <row r="63" spans="1:22" s="14" customFormat="1" ht="27" customHeight="1">
      <c r="A63" s="41">
        <v>61</v>
      </c>
      <c r="B63" s="3">
        <v>42387</v>
      </c>
      <c r="C63" s="4" t="s">
        <v>176</v>
      </c>
      <c r="D63" s="148" t="s">
        <v>175</v>
      </c>
      <c r="E63" s="5">
        <v>110.86</v>
      </c>
      <c r="F63" s="8" t="s">
        <v>4</v>
      </c>
      <c r="G63" s="10">
        <v>544</v>
      </c>
      <c r="H63" s="17" t="s">
        <v>21</v>
      </c>
      <c r="I63" s="17" t="s">
        <v>21</v>
      </c>
      <c r="J63" s="8" t="s">
        <v>179</v>
      </c>
      <c r="K63" s="18" t="s">
        <v>180</v>
      </c>
      <c r="L63" s="3">
        <v>42387</v>
      </c>
      <c r="M63" s="16">
        <f t="shared" si="2"/>
        <v>110.86</v>
      </c>
      <c r="N63" s="6">
        <v>0.22</v>
      </c>
      <c r="O63" s="9">
        <f t="shared" si="1"/>
        <v>135.25</v>
      </c>
      <c r="P63" s="64"/>
      <c r="Q63" s="70"/>
      <c r="R63" s="70"/>
      <c r="S63" s="82"/>
      <c r="T63" s="70" t="s">
        <v>727</v>
      </c>
      <c r="U63" s="70">
        <v>80124010150</v>
      </c>
      <c r="V63" s="10"/>
    </row>
    <row r="64" spans="1:22" s="14" customFormat="1" ht="27" customHeight="1">
      <c r="A64" s="41">
        <v>62</v>
      </c>
      <c r="B64" s="3">
        <v>42397</v>
      </c>
      <c r="C64" s="4" t="s">
        <v>183</v>
      </c>
      <c r="D64" s="148" t="s">
        <v>182</v>
      </c>
      <c r="E64" s="5">
        <v>562.5</v>
      </c>
      <c r="F64" s="8" t="s">
        <v>4</v>
      </c>
      <c r="G64" s="10">
        <v>543</v>
      </c>
      <c r="H64" s="17" t="s">
        <v>21</v>
      </c>
      <c r="I64" s="17" t="s">
        <v>21</v>
      </c>
      <c r="J64" s="8" t="s">
        <v>177</v>
      </c>
      <c r="K64" s="18" t="s">
        <v>178</v>
      </c>
      <c r="L64" s="3">
        <v>42397</v>
      </c>
      <c r="M64" s="16">
        <f t="shared" si="2"/>
        <v>562.5</v>
      </c>
      <c r="N64" s="6">
        <v>0</v>
      </c>
      <c r="O64" s="9">
        <f t="shared" si="1"/>
        <v>562.5</v>
      </c>
      <c r="P64" s="64"/>
      <c r="Q64" s="70"/>
      <c r="R64" s="70"/>
      <c r="S64" s="82"/>
      <c r="T64" s="70" t="s">
        <v>727</v>
      </c>
      <c r="U64" s="70">
        <v>80124010150</v>
      </c>
      <c r="V64" s="10"/>
    </row>
    <row r="65" spans="1:22" s="14" customFormat="1" ht="27" customHeight="1">
      <c r="A65" s="41">
        <v>63</v>
      </c>
      <c r="B65" s="3">
        <v>42397</v>
      </c>
      <c r="C65" s="4" t="s">
        <v>186</v>
      </c>
      <c r="D65" s="148" t="s">
        <v>184</v>
      </c>
      <c r="E65" s="5">
        <v>1725</v>
      </c>
      <c r="F65" s="8" t="s">
        <v>4</v>
      </c>
      <c r="G65" s="10">
        <v>542</v>
      </c>
      <c r="H65" s="17" t="s">
        <v>21</v>
      </c>
      <c r="I65" s="17" t="s">
        <v>21</v>
      </c>
      <c r="J65" s="8" t="s">
        <v>197</v>
      </c>
      <c r="K65" s="18" t="s">
        <v>69</v>
      </c>
      <c r="L65" s="3">
        <v>42402</v>
      </c>
      <c r="M65" s="16">
        <f t="shared" si="2"/>
        <v>1725</v>
      </c>
      <c r="N65" s="6">
        <v>0.1</v>
      </c>
      <c r="O65" s="9">
        <f t="shared" si="1"/>
        <v>1897.5</v>
      </c>
      <c r="P65" s="64"/>
      <c r="Q65" s="70"/>
      <c r="R65" s="70"/>
      <c r="S65" s="82"/>
      <c r="T65" s="70" t="s">
        <v>727</v>
      </c>
      <c r="U65" s="70">
        <v>80124010150</v>
      </c>
      <c r="V65" s="10"/>
    </row>
    <row r="66" spans="1:22" s="14" customFormat="1" ht="39" customHeight="1">
      <c r="A66" s="41">
        <v>64</v>
      </c>
      <c r="B66" s="3">
        <v>42403</v>
      </c>
      <c r="C66" s="4" t="s">
        <v>527</v>
      </c>
      <c r="D66" s="148" t="s">
        <v>187</v>
      </c>
      <c r="E66" s="5">
        <v>1612.8</v>
      </c>
      <c r="F66" s="8" t="s">
        <v>200</v>
      </c>
      <c r="G66" s="10">
        <v>538</v>
      </c>
      <c r="H66" s="17">
        <v>42403</v>
      </c>
      <c r="I66" s="17">
        <v>42405</v>
      </c>
      <c r="J66" s="8" t="s">
        <v>201</v>
      </c>
      <c r="K66" s="18" t="s">
        <v>202</v>
      </c>
      <c r="L66" s="3">
        <v>42410</v>
      </c>
      <c r="M66" s="16">
        <f t="shared" si="2"/>
        <v>1612.8</v>
      </c>
      <c r="N66" s="6">
        <v>0.22</v>
      </c>
      <c r="O66" s="9">
        <f t="shared" si="1"/>
        <v>1967.62</v>
      </c>
      <c r="P66" s="84">
        <f>295.14+80.64+80.64+80.64+80.64</f>
        <v>617.6999999999999</v>
      </c>
      <c r="Q66" s="70"/>
      <c r="R66" s="70"/>
      <c r="S66" s="82"/>
      <c r="T66" s="70" t="s">
        <v>727</v>
      </c>
      <c r="U66" s="70">
        <v>80124010150</v>
      </c>
      <c r="V66" s="10"/>
    </row>
    <row r="67" spans="1:22" s="14" customFormat="1" ht="27" customHeight="1">
      <c r="A67" s="41">
        <v>65</v>
      </c>
      <c r="B67" s="3">
        <v>42403</v>
      </c>
      <c r="C67" s="4" t="s">
        <v>1062</v>
      </c>
      <c r="D67" s="148" t="s">
        <v>188</v>
      </c>
      <c r="E67" s="5">
        <v>2100</v>
      </c>
      <c r="F67" s="8" t="s">
        <v>4</v>
      </c>
      <c r="G67" s="10">
        <v>537</v>
      </c>
      <c r="H67" s="17">
        <v>42404</v>
      </c>
      <c r="I67" s="17">
        <v>42410</v>
      </c>
      <c r="J67" s="8" t="s">
        <v>203</v>
      </c>
      <c r="K67" s="18" t="s">
        <v>204</v>
      </c>
      <c r="L67" s="56">
        <v>42492</v>
      </c>
      <c r="M67" s="16">
        <f t="shared" si="2"/>
        <v>2100</v>
      </c>
      <c r="N67" s="6">
        <v>0.22</v>
      </c>
      <c r="O67" s="9">
        <f aca="true" t="shared" si="3" ref="O67:O83">ROUND(M67+M67*N67,2)</f>
        <v>2562</v>
      </c>
      <c r="P67" s="84">
        <f>1137.94+105+105+105</f>
        <v>1452.94</v>
      </c>
      <c r="Q67" s="70"/>
      <c r="R67" s="70"/>
      <c r="S67" s="82"/>
      <c r="T67" s="70" t="s">
        <v>727</v>
      </c>
      <c r="U67" s="70">
        <v>80124010150</v>
      </c>
      <c r="V67" s="10"/>
    </row>
    <row r="68" spans="1:22" s="14" customFormat="1" ht="27" customHeight="1">
      <c r="A68" s="41">
        <v>66</v>
      </c>
      <c r="B68" s="3">
        <v>42405</v>
      </c>
      <c r="C68" s="4" t="s">
        <v>189</v>
      </c>
      <c r="D68" s="148" t="s">
        <v>190</v>
      </c>
      <c r="E68" s="5">
        <v>636.9</v>
      </c>
      <c r="F68" s="8" t="s">
        <v>4</v>
      </c>
      <c r="G68" s="10">
        <v>541</v>
      </c>
      <c r="H68" s="17" t="s">
        <v>21</v>
      </c>
      <c r="I68" s="17" t="s">
        <v>21</v>
      </c>
      <c r="J68" s="8" t="s">
        <v>192</v>
      </c>
      <c r="K68" s="18" t="s">
        <v>193</v>
      </c>
      <c r="L68" s="3">
        <v>42405</v>
      </c>
      <c r="M68" s="16">
        <f t="shared" si="2"/>
        <v>636.9</v>
      </c>
      <c r="N68" s="6">
        <v>0.22</v>
      </c>
      <c r="O68" s="9">
        <f t="shared" si="3"/>
        <v>777.02</v>
      </c>
      <c r="P68" s="64"/>
      <c r="Q68" s="70"/>
      <c r="R68" s="70"/>
      <c r="S68" s="82"/>
      <c r="T68" s="70" t="s">
        <v>727</v>
      </c>
      <c r="U68" s="70">
        <v>80124010150</v>
      </c>
      <c r="V68" s="10"/>
    </row>
    <row r="69" spans="1:22" s="14" customFormat="1" ht="27" customHeight="1">
      <c r="A69" s="41">
        <v>67</v>
      </c>
      <c r="B69" s="3">
        <v>42405</v>
      </c>
      <c r="C69" s="4" t="s">
        <v>194</v>
      </c>
      <c r="D69" s="148" t="s">
        <v>191</v>
      </c>
      <c r="E69" s="5">
        <v>573.75</v>
      </c>
      <c r="F69" s="8" t="s">
        <v>4</v>
      </c>
      <c r="G69" s="10">
        <v>540</v>
      </c>
      <c r="H69" s="17" t="s">
        <v>21</v>
      </c>
      <c r="I69" s="17" t="s">
        <v>21</v>
      </c>
      <c r="J69" s="8" t="s">
        <v>195</v>
      </c>
      <c r="K69" s="18" t="s">
        <v>196</v>
      </c>
      <c r="L69" s="3">
        <v>42405</v>
      </c>
      <c r="M69" s="16">
        <f t="shared" si="2"/>
        <v>573.75</v>
      </c>
      <c r="N69" s="6">
        <v>0.22</v>
      </c>
      <c r="O69" s="9">
        <f t="shared" si="3"/>
        <v>699.98</v>
      </c>
      <c r="P69" s="64"/>
      <c r="Q69" s="70"/>
      <c r="R69" s="70"/>
      <c r="S69" s="82"/>
      <c r="T69" s="70" t="s">
        <v>727</v>
      </c>
      <c r="U69" s="70">
        <v>80124010150</v>
      </c>
      <c r="V69" s="10"/>
    </row>
    <row r="70" spans="1:22" s="14" customFormat="1" ht="28.5" customHeight="1">
      <c r="A70" s="41">
        <v>68</v>
      </c>
      <c r="B70" s="3">
        <v>42408</v>
      </c>
      <c r="C70" s="85" t="s">
        <v>199</v>
      </c>
      <c r="D70" s="148" t="s">
        <v>198</v>
      </c>
      <c r="E70" s="5">
        <f>417*2</f>
        <v>834</v>
      </c>
      <c r="F70" s="8" t="s">
        <v>4</v>
      </c>
      <c r="G70" s="10">
        <v>539</v>
      </c>
      <c r="H70" s="17" t="s">
        <v>21</v>
      </c>
      <c r="I70" s="17" t="s">
        <v>21</v>
      </c>
      <c r="J70" s="8" t="s">
        <v>197</v>
      </c>
      <c r="K70" s="18" t="s">
        <v>69</v>
      </c>
      <c r="L70" s="3">
        <v>42409</v>
      </c>
      <c r="M70" s="16">
        <f t="shared" si="2"/>
        <v>834</v>
      </c>
      <c r="N70" s="6">
        <v>0.1</v>
      </c>
      <c r="O70" s="9">
        <f t="shared" si="3"/>
        <v>917.4</v>
      </c>
      <c r="P70" s="64"/>
      <c r="Q70" s="70"/>
      <c r="R70" s="70"/>
      <c r="S70" s="82"/>
      <c r="T70" s="70" t="s">
        <v>727</v>
      </c>
      <c r="U70" s="70">
        <v>80124010150</v>
      </c>
      <c r="V70" s="10"/>
    </row>
    <row r="71" spans="1:22" s="14" customFormat="1" ht="28.5" customHeight="1">
      <c r="A71" s="41">
        <v>69</v>
      </c>
      <c r="B71" s="3">
        <v>42415</v>
      </c>
      <c r="C71" s="86" t="s">
        <v>206</v>
      </c>
      <c r="D71" s="148" t="s">
        <v>205</v>
      </c>
      <c r="E71" s="5">
        <v>362</v>
      </c>
      <c r="F71" s="8" t="s">
        <v>4</v>
      </c>
      <c r="G71" s="10">
        <v>536</v>
      </c>
      <c r="H71" s="17" t="s">
        <v>21</v>
      </c>
      <c r="I71" s="17" t="s">
        <v>21</v>
      </c>
      <c r="J71" s="8" t="s">
        <v>208</v>
      </c>
      <c r="K71" s="18" t="s">
        <v>207</v>
      </c>
      <c r="L71" s="3">
        <v>42415</v>
      </c>
      <c r="M71" s="16">
        <f t="shared" si="2"/>
        <v>362</v>
      </c>
      <c r="N71" s="6">
        <v>0</v>
      </c>
      <c r="O71" s="9">
        <f t="shared" si="3"/>
        <v>362</v>
      </c>
      <c r="P71" s="64"/>
      <c r="Q71" s="70"/>
      <c r="R71" s="70"/>
      <c r="S71" s="82"/>
      <c r="T71" s="70" t="s">
        <v>727</v>
      </c>
      <c r="U71" s="70">
        <v>80124010150</v>
      </c>
      <c r="V71" s="10"/>
    </row>
    <row r="72" spans="1:22" s="14" customFormat="1" ht="27" customHeight="1">
      <c r="A72" s="41">
        <v>70</v>
      </c>
      <c r="B72" s="3">
        <v>42417</v>
      </c>
      <c r="C72" s="4" t="s">
        <v>209</v>
      </c>
      <c r="D72" s="148" t="s">
        <v>210</v>
      </c>
      <c r="E72" s="5">
        <v>4282.9</v>
      </c>
      <c r="F72" s="8" t="s">
        <v>28</v>
      </c>
      <c r="G72" s="10">
        <v>530</v>
      </c>
      <c r="H72" s="60">
        <v>42424</v>
      </c>
      <c r="I72" s="60">
        <v>42451</v>
      </c>
      <c r="J72" s="8" t="s">
        <v>242</v>
      </c>
      <c r="K72" s="18" t="s">
        <v>243</v>
      </c>
      <c r="L72" s="3">
        <v>42451</v>
      </c>
      <c r="M72" s="16">
        <f t="shared" si="2"/>
        <v>4282.9</v>
      </c>
      <c r="N72" s="6">
        <v>0.22</v>
      </c>
      <c r="O72" s="9">
        <f t="shared" si="3"/>
        <v>5225.14</v>
      </c>
      <c r="P72" s="64"/>
      <c r="Q72" s="70"/>
      <c r="R72" s="70"/>
      <c r="S72" s="82"/>
      <c r="T72" s="70" t="s">
        <v>727</v>
      </c>
      <c r="U72" s="70">
        <v>80124010150</v>
      </c>
      <c r="V72" s="10"/>
    </row>
    <row r="73" spans="1:22" s="14" customFormat="1" ht="27" customHeight="1">
      <c r="A73" s="41">
        <v>71</v>
      </c>
      <c r="B73" s="3">
        <v>42419</v>
      </c>
      <c r="C73" s="4" t="s">
        <v>211</v>
      </c>
      <c r="D73" s="148" t="s">
        <v>212</v>
      </c>
      <c r="E73" s="5">
        <v>422</v>
      </c>
      <c r="F73" s="8" t="s">
        <v>4</v>
      </c>
      <c r="G73" s="10">
        <v>535</v>
      </c>
      <c r="H73" s="17" t="s">
        <v>21</v>
      </c>
      <c r="I73" s="17" t="s">
        <v>21</v>
      </c>
      <c r="J73" s="8" t="s">
        <v>197</v>
      </c>
      <c r="K73" s="18" t="s">
        <v>69</v>
      </c>
      <c r="L73" s="3">
        <v>42419</v>
      </c>
      <c r="M73" s="16">
        <f t="shared" si="2"/>
        <v>422</v>
      </c>
      <c r="N73" s="6">
        <v>0.1</v>
      </c>
      <c r="O73" s="9">
        <f t="shared" si="3"/>
        <v>464.2</v>
      </c>
      <c r="P73" s="64"/>
      <c r="Q73" s="70"/>
      <c r="R73" s="70"/>
      <c r="S73" s="82"/>
      <c r="T73" s="70" t="s">
        <v>727</v>
      </c>
      <c r="U73" s="70">
        <v>80124010150</v>
      </c>
      <c r="V73" s="10"/>
    </row>
    <row r="74" spans="1:22" s="14" customFormat="1" ht="27" customHeight="1">
      <c r="A74" s="41">
        <v>72</v>
      </c>
      <c r="B74" s="3">
        <v>42422</v>
      </c>
      <c r="C74" s="4" t="s">
        <v>213</v>
      </c>
      <c r="D74" s="148" t="s">
        <v>214</v>
      </c>
      <c r="E74" s="5">
        <v>834</v>
      </c>
      <c r="F74" s="8" t="s">
        <v>4</v>
      </c>
      <c r="G74" s="10">
        <v>534</v>
      </c>
      <c r="H74" s="17" t="s">
        <v>21</v>
      </c>
      <c r="I74" s="17" t="s">
        <v>21</v>
      </c>
      <c r="J74" s="8" t="s">
        <v>215</v>
      </c>
      <c r="K74" s="18" t="s">
        <v>216</v>
      </c>
      <c r="L74" s="3">
        <v>42422</v>
      </c>
      <c r="M74" s="16">
        <f t="shared" si="2"/>
        <v>834</v>
      </c>
      <c r="N74" s="6">
        <v>0</v>
      </c>
      <c r="O74" s="9">
        <f t="shared" si="3"/>
        <v>834</v>
      </c>
      <c r="P74" s="64"/>
      <c r="Q74" s="70"/>
      <c r="R74" s="70"/>
      <c r="S74" s="82"/>
      <c r="T74" s="70" t="s">
        <v>727</v>
      </c>
      <c r="U74" s="70">
        <v>80124010150</v>
      </c>
      <c r="V74" s="10"/>
    </row>
    <row r="75" spans="1:22" s="14" customFormat="1" ht="27" customHeight="1">
      <c r="A75" s="41">
        <v>73</v>
      </c>
      <c r="B75" s="3">
        <v>42423</v>
      </c>
      <c r="C75" s="4" t="s">
        <v>217</v>
      </c>
      <c r="D75" s="148" t="s">
        <v>218</v>
      </c>
      <c r="E75" s="5">
        <v>70</v>
      </c>
      <c r="F75" s="8" t="s">
        <v>4</v>
      </c>
      <c r="G75" s="10">
        <v>533</v>
      </c>
      <c r="H75" s="17" t="s">
        <v>21</v>
      </c>
      <c r="I75" s="17" t="s">
        <v>21</v>
      </c>
      <c r="J75" s="8" t="s">
        <v>86</v>
      </c>
      <c r="K75" s="18" t="s">
        <v>87</v>
      </c>
      <c r="L75" s="3">
        <v>42423</v>
      </c>
      <c r="M75" s="16">
        <f t="shared" si="2"/>
        <v>70</v>
      </c>
      <c r="N75" s="6">
        <v>0.22</v>
      </c>
      <c r="O75" s="9">
        <f t="shared" si="3"/>
        <v>85.4</v>
      </c>
      <c r="P75" s="64"/>
      <c r="Q75" s="70"/>
      <c r="R75" s="70"/>
      <c r="S75" s="82"/>
      <c r="T75" s="70" t="s">
        <v>727</v>
      </c>
      <c r="U75" s="70">
        <v>80124010150</v>
      </c>
      <c r="V75" s="10"/>
    </row>
    <row r="76" spans="1:22" s="14" customFormat="1" ht="27" customHeight="1">
      <c r="A76" s="41">
        <v>74</v>
      </c>
      <c r="B76" s="3">
        <v>42423</v>
      </c>
      <c r="C76" s="4" t="s">
        <v>289</v>
      </c>
      <c r="D76" s="148" t="s">
        <v>219</v>
      </c>
      <c r="E76" s="13">
        <v>690</v>
      </c>
      <c r="F76" s="8" t="s">
        <v>4</v>
      </c>
      <c r="G76" s="10">
        <v>532</v>
      </c>
      <c r="H76" s="17" t="s">
        <v>21</v>
      </c>
      <c r="I76" s="17" t="s">
        <v>21</v>
      </c>
      <c r="J76" s="8" t="s">
        <v>221</v>
      </c>
      <c r="K76" s="18" t="s">
        <v>220</v>
      </c>
      <c r="L76" s="3">
        <v>42423</v>
      </c>
      <c r="M76" s="16">
        <f t="shared" si="2"/>
        <v>690</v>
      </c>
      <c r="N76" s="6">
        <v>0.22</v>
      </c>
      <c r="O76" s="9">
        <f t="shared" si="3"/>
        <v>841.8</v>
      </c>
      <c r="P76" s="64"/>
      <c r="Q76" s="70"/>
      <c r="R76" s="70"/>
      <c r="S76" s="82"/>
      <c r="T76" s="70" t="s">
        <v>727</v>
      </c>
      <c r="U76" s="70">
        <v>80124010150</v>
      </c>
      <c r="V76" s="10"/>
    </row>
    <row r="77" spans="1:22" s="14" customFormat="1" ht="27" customHeight="1">
      <c r="A77" s="41">
        <v>75</v>
      </c>
      <c r="B77" s="3">
        <v>42424</v>
      </c>
      <c r="C77" s="4" t="s">
        <v>239</v>
      </c>
      <c r="D77" s="148" t="s">
        <v>222</v>
      </c>
      <c r="E77" s="13">
        <v>1910</v>
      </c>
      <c r="F77" s="8" t="s">
        <v>28</v>
      </c>
      <c r="G77" s="10">
        <v>529</v>
      </c>
      <c r="H77" s="43"/>
      <c r="I77" s="43"/>
      <c r="J77" s="8" t="s">
        <v>237</v>
      </c>
      <c r="K77" s="18" t="s">
        <v>238</v>
      </c>
      <c r="L77" s="3">
        <v>42447</v>
      </c>
      <c r="M77" s="16">
        <f t="shared" si="2"/>
        <v>1910</v>
      </c>
      <c r="N77" s="6">
        <v>0.22</v>
      </c>
      <c r="O77" s="9">
        <f t="shared" si="3"/>
        <v>2330.2</v>
      </c>
      <c r="P77" s="64"/>
      <c r="Q77" s="70"/>
      <c r="R77" s="70"/>
      <c r="S77" s="82"/>
      <c r="T77" s="70" t="s">
        <v>727</v>
      </c>
      <c r="U77" s="70">
        <v>80124010150</v>
      </c>
      <c r="V77" s="10"/>
    </row>
    <row r="78" spans="1:22" s="14" customFormat="1" ht="27" customHeight="1">
      <c r="A78" s="41">
        <v>76</v>
      </c>
      <c r="B78" s="3">
        <v>42424</v>
      </c>
      <c r="C78" s="4" t="s">
        <v>224</v>
      </c>
      <c r="D78" s="148" t="s">
        <v>223</v>
      </c>
      <c r="E78" s="5">
        <v>35</v>
      </c>
      <c r="F78" s="8" t="s">
        <v>4</v>
      </c>
      <c r="G78" s="10">
        <v>531</v>
      </c>
      <c r="H78" s="17" t="s">
        <v>21</v>
      </c>
      <c r="I78" s="17" t="s">
        <v>21</v>
      </c>
      <c r="J78" s="44"/>
      <c r="K78" s="63"/>
      <c r="L78" s="42"/>
      <c r="M78" s="16">
        <f t="shared" si="2"/>
        <v>35</v>
      </c>
      <c r="N78" s="6">
        <v>0.22</v>
      </c>
      <c r="O78" s="9">
        <f t="shared" si="3"/>
        <v>42.7</v>
      </c>
      <c r="P78" s="64"/>
      <c r="Q78" s="70"/>
      <c r="R78" s="70"/>
      <c r="S78" s="82"/>
      <c r="T78" s="70" t="s">
        <v>727</v>
      </c>
      <c r="U78" s="70">
        <v>80124010150</v>
      </c>
      <c r="V78" s="10"/>
    </row>
    <row r="79" spans="1:22" s="14" customFormat="1" ht="27" customHeight="1">
      <c r="A79" s="41">
        <v>77</v>
      </c>
      <c r="B79" s="3">
        <v>42438</v>
      </c>
      <c r="C79" s="4" t="s">
        <v>225</v>
      </c>
      <c r="D79" s="148" t="s">
        <v>226</v>
      </c>
      <c r="E79" s="5">
        <v>10872</v>
      </c>
      <c r="F79" s="8" t="s">
        <v>19</v>
      </c>
      <c r="G79" s="10">
        <v>526</v>
      </c>
      <c r="H79" s="56">
        <v>42440</v>
      </c>
      <c r="I79" s="56">
        <v>42458</v>
      </c>
      <c r="J79" s="8" t="s">
        <v>167</v>
      </c>
      <c r="K79" s="58" t="s">
        <v>297</v>
      </c>
      <c r="L79" s="3">
        <v>42482</v>
      </c>
      <c r="M79" s="16">
        <f t="shared" si="2"/>
        <v>10872</v>
      </c>
      <c r="N79" s="6">
        <v>0</v>
      </c>
      <c r="O79" s="9">
        <f t="shared" si="3"/>
        <v>10872</v>
      </c>
      <c r="P79" s="64"/>
      <c r="Q79" s="70"/>
      <c r="R79" s="70"/>
      <c r="S79" s="82"/>
      <c r="T79" s="70" t="s">
        <v>727</v>
      </c>
      <c r="U79" s="70">
        <v>80124010150</v>
      </c>
      <c r="V79" s="10"/>
    </row>
    <row r="80" spans="1:22" s="14" customFormat="1" ht="27" customHeight="1">
      <c r="A80" s="41">
        <v>78</v>
      </c>
      <c r="B80" s="3">
        <v>42439</v>
      </c>
      <c r="C80" s="4" t="s">
        <v>228</v>
      </c>
      <c r="D80" s="148" t="s">
        <v>227</v>
      </c>
      <c r="E80" s="5">
        <v>3491</v>
      </c>
      <c r="F80" s="8" t="s">
        <v>4</v>
      </c>
      <c r="G80" s="10">
        <v>528</v>
      </c>
      <c r="H80" s="17" t="s">
        <v>21</v>
      </c>
      <c r="I80" s="17" t="s">
        <v>21</v>
      </c>
      <c r="J80" s="8" t="s">
        <v>231</v>
      </c>
      <c r="K80" s="18" t="s">
        <v>230</v>
      </c>
      <c r="L80" s="3">
        <v>42439</v>
      </c>
      <c r="M80" s="16">
        <f t="shared" si="2"/>
        <v>3491</v>
      </c>
      <c r="N80" s="6">
        <v>0</v>
      </c>
      <c r="O80" s="9">
        <f t="shared" si="3"/>
        <v>3491</v>
      </c>
      <c r="P80" s="64"/>
      <c r="Q80" s="70"/>
      <c r="R80" s="70"/>
      <c r="S80" s="82"/>
      <c r="T80" s="70" t="s">
        <v>727</v>
      </c>
      <c r="U80" s="70">
        <v>80124010150</v>
      </c>
      <c r="V80" s="10"/>
    </row>
    <row r="81" spans="1:22" s="14" customFormat="1" ht="27" customHeight="1">
      <c r="A81" s="41">
        <v>79</v>
      </c>
      <c r="B81" s="3">
        <v>42440</v>
      </c>
      <c r="C81" s="4" t="s">
        <v>234</v>
      </c>
      <c r="D81" s="148" t="s">
        <v>229</v>
      </c>
      <c r="E81" s="5">
        <v>892</v>
      </c>
      <c r="F81" s="8" t="s">
        <v>4</v>
      </c>
      <c r="G81" s="10">
        <v>527</v>
      </c>
      <c r="H81" s="17" t="s">
        <v>21</v>
      </c>
      <c r="I81" s="17" t="s">
        <v>21</v>
      </c>
      <c r="J81" s="8" t="s">
        <v>1001</v>
      </c>
      <c r="K81" s="18" t="s">
        <v>232</v>
      </c>
      <c r="L81" s="3">
        <v>42440</v>
      </c>
      <c r="M81" s="16">
        <f t="shared" si="2"/>
        <v>892</v>
      </c>
      <c r="N81" s="6">
        <v>0</v>
      </c>
      <c r="O81" s="9">
        <f t="shared" si="3"/>
        <v>892</v>
      </c>
      <c r="P81" s="64"/>
      <c r="Q81" s="70"/>
      <c r="R81" s="70"/>
      <c r="S81" s="82"/>
      <c r="T81" s="70" t="s">
        <v>727</v>
      </c>
      <c r="U81" s="70">
        <v>80124010150</v>
      </c>
      <c r="V81" s="10"/>
    </row>
    <row r="82" spans="1:22" s="14" customFormat="1" ht="27" customHeight="1">
      <c r="A82" s="41">
        <v>80</v>
      </c>
      <c r="B82" s="3">
        <v>42443</v>
      </c>
      <c r="C82" s="4" t="s">
        <v>236</v>
      </c>
      <c r="D82" s="148" t="s">
        <v>235</v>
      </c>
      <c r="E82" s="5">
        <f>125+250</f>
        <v>375</v>
      </c>
      <c r="F82" s="8" t="s">
        <v>4</v>
      </c>
      <c r="G82" s="10">
        <v>525</v>
      </c>
      <c r="H82" s="17" t="s">
        <v>21</v>
      </c>
      <c r="I82" s="17" t="s">
        <v>21</v>
      </c>
      <c r="J82" s="8" t="s">
        <v>197</v>
      </c>
      <c r="K82" s="18" t="s">
        <v>69</v>
      </c>
      <c r="L82" s="3">
        <v>42444</v>
      </c>
      <c r="M82" s="16">
        <f>125+250</f>
        <v>375</v>
      </c>
      <c r="N82" s="6">
        <v>0.1</v>
      </c>
      <c r="O82" s="9">
        <f t="shared" si="3"/>
        <v>412.5</v>
      </c>
      <c r="P82" s="64"/>
      <c r="Q82" s="70"/>
      <c r="R82" s="70"/>
      <c r="S82" s="82"/>
      <c r="T82" s="70" t="s">
        <v>727</v>
      </c>
      <c r="U82" s="70">
        <v>80124010150</v>
      </c>
      <c r="V82" s="10"/>
    </row>
    <row r="83" spans="1:22" s="14" customFormat="1" ht="27" customHeight="1">
      <c r="A83" s="41">
        <v>81</v>
      </c>
      <c r="B83" s="3">
        <v>42450</v>
      </c>
      <c r="C83" s="4" t="s">
        <v>240</v>
      </c>
      <c r="D83" s="148" t="s">
        <v>241</v>
      </c>
      <c r="E83" s="5">
        <v>80</v>
      </c>
      <c r="F83" s="8" t="s">
        <v>4</v>
      </c>
      <c r="G83" s="10">
        <v>524</v>
      </c>
      <c r="H83" s="17" t="s">
        <v>21</v>
      </c>
      <c r="I83" s="17" t="s">
        <v>21</v>
      </c>
      <c r="J83" s="8" t="s">
        <v>86</v>
      </c>
      <c r="K83" s="18" t="s">
        <v>87</v>
      </c>
      <c r="L83" s="3">
        <v>42451</v>
      </c>
      <c r="M83" s="16">
        <v>80</v>
      </c>
      <c r="N83" s="6">
        <v>0.1</v>
      </c>
      <c r="O83" s="9">
        <f t="shared" si="3"/>
        <v>88</v>
      </c>
      <c r="P83" s="64"/>
      <c r="Q83" s="70"/>
      <c r="R83" s="70"/>
      <c r="S83" s="82"/>
      <c r="T83" s="70" t="s">
        <v>727</v>
      </c>
      <c r="U83" s="70">
        <v>80124010150</v>
      </c>
      <c r="V83" s="10"/>
    </row>
    <row r="84" spans="1:22" s="14" customFormat="1" ht="27" customHeight="1">
      <c r="A84" s="41">
        <v>82</v>
      </c>
      <c r="B84" s="3">
        <v>42452</v>
      </c>
      <c r="C84" s="4" t="s">
        <v>253</v>
      </c>
      <c r="D84" s="148" t="s">
        <v>244</v>
      </c>
      <c r="E84" s="45">
        <f>1690+3470</f>
        <v>5160</v>
      </c>
      <c r="F84" s="8" t="s">
        <v>28</v>
      </c>
      <c r="G84" s="10">
        <v>521</v>
      </c>
      <c r="H84" s="17">
        <v>42461</v>
      </c>
      <c r="I84" s="17">
        <v>42471</v>
      </c>
      <c r="J84" s="8" t="s">
        <v>242</v>
      </c>
      <c r="K84" s="18" t="s">
        <v>243</v>
      </c>
      <c r="L84" s="3">
        <v>42473</v>
      </c>
      <c r="M84" s="16">
        <v>5160</v>
      </c>
      <c r="N84" s="6"/>
      <c r="O84" s="9">
        <v>5991</v>
      </c>
      <c r="P84" s="64"/>
      <c r="Q84" s="70"/>
      <c r="R84" s="70"/>
      <c r="S84" s="82"/>
      <c r="T84" s="70" t="s">
        <v>727</v>
      </c>
      <c r="U84" s="70">
        <v>80124010150</v>
      </c>
      <c r="V84" s="10"/>
    </row>
    <row r="85" spans="1:22" s="14" customFormat="1" ht="27" customHeight="1">
      <c r="A85" s="41">
        <v>83</v>
      </c>
      <c r="B85" s="3">
        <v>42459</v>
      </c>
      <c r="C85" s="4" t="s">
        <v>246</v>
      </c>
      <c r="D85" s="148" t="s">
        <v>245</v>
      </c>
      <c r="E85" s="5">
        <f>560*3</f>
        <v>1680</v>
      </c>
      <c r="F85" s="8" t="s">
        <v>4</v>
      </c>
      <c r="G85" s="10">
        <v>523</v>
      </c>
      <c r="H85" s="17" t="s">
        <v>21</v>
      </c>
      <c r="I85" s="17" t="s">
        <v>21</v>
      </c>
      <c r="J85" s="8" t="s">
        <v>247</v>
      </c>
      <c r="K85" s="18" t="s">
        <v>248</v>
      </c>
      <c r="L85" s="3">
        <v>42459</v>
      </c>
      <c r="M85" s="16">
        <v>1680</v>
      </c>
      <c r="N85" s="6">
        <v>0.1</v>
      </c>
      <c r="O85" s="9">
        <f>ROUND(M85+M85*N85,2)</f>
        <v>1848</v>
      </c>
      <c r="P85" s="64"/>
      <c r="Q85" s="70"/>
      <c r="R85" s="70"/>
      <c r="S85" s="82"/>
      <c r="T85" s="70" t="s">
        <v>727</v>
      </c>
      <c r="U85" s="70">
        <v>80124010150</v>
      </c>
      <c r="V85" s="10"/>
    </row>
    <row r="86" spans="1:22" s="14" customFormat="1" ht="27" customHeight="1">
      <c r="A86" s="41">
        <v>84</v>
      </c>
      <c r="B86" s="3">
        <v>42459</v>
      </c>
      <c r="C86" s="4" t="s">
        <v>249</v>
      </c>
      <c r="D86" s="148" t="s">
        <v>250</v>
      </c>
      <c r="E86" s="5">
        <v>1668</v>
      </c>
      <c r="F86" s="8" t="s">
        <v>4</v>
      </c>
      <c r="G86" s="10">
        <v>522</v>
      </c>
      <c r="H86" s="17" t="s">
        <v>21</v>
      </c>
      <c r="I86" s="17" t="s">
        <v>21</v>
      </c>
      <c r="J86" s="8" t="s">
        <v>251</v>
      </c>
      <c r="K86" s="18" t="s">
        <v>252</v>
      </c>
      <c r="L86" s="3">
        <v>42459</v>
      </c>
      <c r="M86" s="16">
        <v>1668</v>
      </c>
      <c r="N86" s="6">
        <v>0</v>
      </c>
      <c r="O86" s="9">
        <f>ROUND(M86+M86*N86,2)</f>
        <v>1668</v>
      </c>
      <c r="P86" s="64"/>
      <c r="Q86" s="70"/>
      <c r="R86" s="70"/>
      <c r="S86" s="82"/>
      <c r="T86" s="70" t="s">
        <v>727</v>
      </c>
      <c r="U86" s="70">
        <v>80124010150</v>
      </c>
      <c r="V86" s="10"/>
    </row>
    <row r="87" spans="1:22" s="14" customFormat="1" ht="27" customHeight="1">
      <c r="A87" s="41">
        <v>85</v>
      </c>
      <c r="B87" s="3">
        <v>42461</v>
      </c>
      <c r="C87" s="4" t="s">
        <v>254</v>
      </c>
      <c r="D87" s="148" t="s">
        <v>255</v>
      </c>
      <c r="E87" s="45">
        <v>1533</v>
      </c>
      <c r="F87" s="8" t="s">
        <v>4</v>
      </c>
      <c r="G87" s="10">
        <v>512</v>
      </c>
      <c r="H87" s="17" t="s">
        <v>21</v>
      </c>
      <c r="I87" s="17" t="s">
        <v>21</v>
      </c>
      <c r="J87" s="8" t="s">
        <v>86</v>
      </c>
      <c r="K87" s="18" t="s">
        <v>87</v>
      </c>
      <c r="L87" s="3">
        <v>42473</v>
      </c>
      <c r="M87" s="16">
        <v>1533</v>
      </c>
      <c r="N87" s="6">
        <v>0.22</v>
      </c>
      <c r="O87" s="9">
        <f>ROUND(M87+M87*N87,2)</f>
        <v>1870.26</v>
      </c>
      <c r="P87" s="64"/>
      <c r="Q87" s="70"/>
      <c r="R87" s="70"/>
      <c r="S87" s="82"/>
      <c r="T87" s="70" t="s">
        <v>727</v>
      </c>
      <c r="U87" s="70">
        <v>80124010150</v>
      </c>
      <c r="V87" s="10"/>
    </row>
    <row r="88" spans="1:22" s="14" customFormat="1" ht="27" customHeight="1">
      <c r="A88" s="41">
        <v>86</v>
      </c>
      <c r="B88" s="3">
        <v>42466</v>
      </c>
      <c r="C88" s="4" t="s">
        <v>256</v>
      </c>
      <c r="D88" s="148" t="s">
        <v>257</v>
      </c>
      <c r="E88" s="5">
        <f>1818.18+150</f>
        <v>1968.18</v>
      </c>
      <c r="F88" s="8" t="s">
        <v>4</v>
      </c>
      <c r="G88" s="10">
        <v>520</v>
      </c>
      <c r="H88" s="17" t="s">
        <v>21</v>
      </c>
      <c r="I88" s="17" t="s">
        <v>21</v>
      </c>
      <c r="J88" s="8" t="s">
        <v>258</v>
      </c>
      <c r="K88" s="18" t="s">
        <v>259</v>
      </c>
      <c r="L88" s="3">
        <v>42466</v>
      </c>
      <c r="M88" s="23">
        <f>1818.18+150</f>
        <v>1968.18</v>
      </c>
      <c r="N88" s="6">
        <v>0.1</v>
      </c>
      <c r="O88" s="9">
        <v>2150</v>
      </c>
      <c r="P88" s="64"/>
      <c r="Q88" s="70"/>
      <c r="R88" s="70"/>
      <c r="S88" s="82"/>
      <c r="T88" s="70" t="s">
        <v>727</v>
      </c>
      <c r="U88" s="70">
        <v>80124010150</v>
      </c>
      <c r="V88" s="10"/>
    </row>
    <row r="89" spans="1:22" s="14" customFormat="1" ht="27" customHeight="1">
      <c r="A89" s="41">
        <v>87</v>
      </c>
      <c r="B89" s="3">
        <v>42466</v>
      </c>
      <c r="C89" s="4" t="s">
        <v>260</v>
      </c>
      <c r="D89" s="148" t="s">
        <v>263</v>
      </c>
      <c r="E89" s="5">
        <v>600</v>
      </c>
      <c r="F89" s="8" t="s">
        <v>4</v>
      </c>
      <c r="G89" s="10">
        <v>519</v>
      </c>
      <c r="H89" s="17" t="s">
        <v>21</v>
      </c>
      <c r="I89" s="17" t="s">
        <v>21</v>
      </c>
      <c r="J89" s="8" t="s">
        <v>261</v>
      </c>
      <c r="K89" s="18" t="s">
        <v>262</v>
      </c>
      <c r="L89" s="3">
        <v>42466</v>
      </c>
      <c r="M89" s="16">
        <v>600</v>
      </c>
      <c r="N89" s="6">
        <v>0.22</v>
      </c>
      <c r="O89" s="9">
        <f>ROUND(M89+M89*N89,2)</f>
        <v>732</v>
      </c>
      <c r="P89" s="64"/>
      <c r="Q89" s="70"/>
      <c r="R89" s="70"/>
      <c r="S89" s="82"/>
      <c r="T89" s="70" t="s">
        <v>727</v>
      </c>
      <c r="U89" s="70">
        <v>80124010150</v>
      </c>
      <c r="V89" s="10"/>
    </row>
    <row r="90" spans="1:22" s="14" customFormat="1" ht="41.25" customHeight="1">
      <c r="A90" s="41">
        <v>88</v>
      </c>
      <c r="B90" s="46">
        <v>42467</v>
      </c>
      <c r="C90" s="47" t="s">
        <v>290</v>
      </c>
      <c r="D90" s="143" t="s">
        <v>264</v>
      </c>
      <c r="E90" s="48">
        <v>894.5</v>
      </c>
      <c r="F90" s="49" t="s">
        <v>4</v>
      </c>
      <c r="G90" s="50"/>
      <c r="H90" s="51" t="s">
        <v>21</v>
      </c>
      <c r="I90" s="51" t="s">
        <v>21</v>
      </c>
      <c r="J90" s="49" t="s">
        <v>208</v>
      </c>
      <c r="K90" s="52" t="s">
        <v>207</v>
      </c>
      <c r="L90" s="46">
        <v>42467</v>
      </c>
      <c r="M90" s="53"/>
      <c r="N90" s="54">
        <v>0</v>
      </c>
      <c r="O90" s="55"/>
      <c r="P90" s="76"/>
      <c r="Q90" s="78"/>
      <c r="R90" s="78"/>
      <c r="S90" s="83"/>
      <c r="T90" s="70" t="s">
        <v>727</v>
      </c>
      <c r="U90" s="70">
        <v>80124010150</v>
      </c>
      <c r="V90" s="10"/>
    </row>
    <row r="91" spans="1:22" s="14" customFormat="1" ht="27" customHeight="1">
      <c r="A91" s="41">
        <v>89</v>
      </c>
      <c r="B91" s="3">
        <v>42468</v>
      </c>
      <c r="C91" s="4" t="s">
        <v>266</v>
      </c>
      <c r="D91" s="148" t="s">
        <v>267</v>
      </c>
      <c r="E91" s="5">
        <v>2390.38</v>
      </c>
      <c r="F91" s="8" t="s">
        <v>4</v>
      </c>
      <c r="G91" s="10">
        <v>515</v>
      </c>
      <c r="H91" s="17" t="s">
        <v>21</v>
      </c>
      <c r="I91" s="17" t="s">
        <v>21</v>
      </c>
      <c r="J91" s="8" t="s">
        <v>265</v>
      </c>
      <c r="K91" s="18" t="s">
        <v>268</v>
      </c>
      <c r="L91" s="3">
        <v>42472</v>
      </c>
      <c r="M91" s="16">
        <v>2442.38</v>
      </c>
      <c r="N91" s="6">
        <v>0.22</v>
      </c>
      <c r="O91" s="9">
        <f aca="true" t="shared" si="4" ref="O91:O122">ROUND(M91+M91*N91,2)</f>
        <v>2979.7</v>
      </c>
      <c r="P91" s="64"/>
      <c r="Q91" s="70"/>
      <c r="R91" s="70"/>
      <c r="S91" s="82"/>
      <c r="T91" s="70" t="s">
        <v>727</v>
      </c>
      <c r="U91" s="70">
        <v>80124010150</v>
      </c>
      <c r="V91" s="10"/>
    </row>
    <row r="92" spans="1:22" s="14" customFormat="1" ht="27" customHeight="1">
      <c r="A92" s="41">
        <v>90</v>
      </c>
      <c r="B92" s="3">
        <v>42471</v>
      </c>
      <c r="C92" s="4" t="s">
        <v>270</v>
      </c>
      <c r="D92" s="148" t="s">
        <v>269</v>
      </c>
      <c r="E92" s="5">
        <v>304.9</v>
      </c>
      <c r="F92" s="8" t="s">
        <v>4</v>
      </c>
      <c r="G92" s="10">
        <v>516</v>
      </c>
      <c r="H92" s="17" t="s">
        <v>21</v>
      </c>
      <c r="I92" s="17" t="s">
        <v>21</v>
      </c>
      <c r="J92" s="8" t="s">
        <v>272</v>
      </c>
      <c r="K92" s="18" t="s">
        <v>180</v>
      </c>
      <c r="L92" s="3">
        <v>42471</v>
      </c>
      <c r="M92" s="16">
        <v>304.9</v>
      </c>
      <c r="N92" s="6">
        <v>0.22</v>
      </c>
      <c r="O92" s="9">
        <f t="shared" si="4"/>
        <v>371.98</v>
      </c>
      <c r="P92" s="64"/>
      <c r="Q92" s="70"/>
      <c r="R92" s="70"/>
      <c r="S92" s="82"/>
      <c r="T92" s="70" t="s">
        <v>727</v>
      </c>
      <c r="U92" s="70">
        <v>80124010150</v>
      </c>
      <c r="V92" s="10"/>
    </row>
    <row r="93" spans="1:22" s="14" customFormat="1" ht="30" customHeight="1">
      <c r="A93" s="41">
        <v>91</v>
      </c>
      <c r="B93" s="3">
        <v>42471</v>
      </c>
      <c r="C93" s="4" t="s">
        <v>271</v>
      </c>
      <c r="D93" s="148" t="s">
        <v>273</v>
      </c>
      <c r="E93" s="5">
        <v>70</v>
      </c>
      <c r="F93" s="8" t="s">
        <v>4</v>
      </c>
      <c r="G93" s="10">
        <v>517</v>
      </c>
      <c r="H93" s="17" t="s">
        <v>21</v>
      </c>
      <c r="I93" s="17" t="s">
        <v>21</v>
      </c>
      <c r="J93" s="8" t="s">
        <v>274</v>
      </c>
      <c r="K93" s="18" t="s">
        <v>275</v>
      </c>
      <c r="L93" s="3">
        <v>42471</v>
      </c>
      <c r="M93" s="16">
        <v>304.9</v>
      </c>
      <c r="N93" s="6">
        <v>0.22</v>
      </c>
      <c r="O93" s="9">
        <f t="shared" si="4"/>
        <v>371.98</v>
      </c>
      <c r="P93" s="64"/>
      <c r="Q93" s="70"/>
      <c r="R93" s="70"/>
      <c r="S93" s="82"/>
      <c r="T93" s="70" t="s">
        <v>727</v>
      </c>
      <c r="U93" s="70">
        <v>80124010150</v>
      </c>
      <c r="V93" s="10"/>
    </row>
    <row r="94" spans="1:22" s="14" customFormat="1" ht="27" customHeight="1">
      <c r="A94" s="41">
        <v>92</v>
      </c>
      <c r="B94" s="3">
        <v>42472</v>
      </c>
      <c r="C94" s="4" t="s">
        <v>276</v>
      </c>
      <c r="D94" s="148" t="s">
        <v>281</v>
      </c>
      <c r="E94" s="5">
        <f>352.88+273.6</f>
        <v>626.48</v>
      </c>
      <c r="F94" s="8" t="s">
        <v>4</v>
      </c>
      <c r="G94" s="10">
        <v>514</v>
      </c>
      <c r="H94" s="17" t="s">
        <v>21</v>
      </c>
      <c r="I94" s="17" t="s">
        <v>21</v>
      </c>
      <c r="J94" s="8" t="s">
        <v>277</v>
      </c>
      <c r="K94" s="18" t="s">
        <v>278</v>
      </c>
      <c r="L94" s="3">
        <v>42472</v>
      </c>
      <c r="M94" s="23">
        <f>352.88+273.6</f>
        <v>626.48</v>
      </c>
      <c r="N94" s="6">
        <v>0.22</v>
      </c>
      <c r="O94" s="9">
        <f t="shared" si="4"/>
        <v>764.31</v>
      </c>
      <c r="P94" s="64"/>
      <c r="Q94" s="70"/>
      <c r="R94" s="70"/>
      <c r="S94" s="82"/>
      <c r="T94" s="70" t="s">
        <v>727</v>
      </c>
      <c r="U94" s="70">
        <v>80124010150</v>
      </c>
      <c r="V94" s="10"/>
    </row>
    <row r="95" spans="1:22" s="14" customFormat="1" ht="27" customHeight="1">
      <c r="A95" s="41">
        <v>93</v>
      </c>
      <c r="B95" s="3">
        <v>42472</v>
      </c>
      <c r="C95" s="4" t="s">
        <v>283</v>
      </c>
      <c r="D95" s="148" t="s">
        <v>282</v>
      </c>
      <c r="E95" s="5">
        <v>252</v>
      </c>
      <c r="F95" s="8" t="s">
        <v>4</v>
      </c>
      <c r="G95" s="10">
        <v>513</v>
      </c>
      <c r="H95" s="17" t="s">
        <v>21</v>
      </c>
      <c r="I95" s="17" t="s">
        <v>21</v>
      </c>
      <c r="J95" s="8" t="s">
        <v>279</v>
      </c>
      <c r="K95" s="18" t="s">
        <v>280</v>
      </c>
      <c r="L95" s="3">
        <v>42510</v>
      </c>
      <c r="M95" s="16">
        <v>0</v>
      </c>
      <c r="N95" s="6">
        <v>0.22</v>
      </c>
      <c r="O95" s="9">
        <f t="shared" si="4"/>
        <v>0</v>
      </c>
      <c r="P95" s="64"/>
      <c r="Q95" s="70"/>
      <c r="R95" s="70"/>
      <c r="S95" s="82"/>
      <c r="T95" s="70" t="s">
        <v>727</v>
      </c>
      <c r="U95" s="70">
        <v>80124010150</v>
      </c>
      <c r="V95" s="10"/>
    </row>
    <row r="96" spans="1:22" s="14" customFormat="1" ht="41.25" customHeight="1">
      <c r="A96" s="41">
        <v>94</v>
      </c>
      <c r="B96" s="3">
        <v>42475</v>
      </c>
      <c r="C96" s="4" t="s">
        <v>452</v>
      </c>
      <c r="D96" s="148" t="s">
        <v>284</v>
      </c>
      <c r="E96" s="5">
        <v>1250</v>
      </c>
      <c r="F96" s="8" t="s">
        <v>19</v>
      </c>
      <c r="G96" s="10">
        <v>511</v>
      </c>
      <c r="H96" s="17">
        <v>42475</v>
      </c>
      <c r="I96" s="17">
        <v>42494</v>
      </c>
      <c r="J96" s="8" t="s">
        <v>294</v>
      </c>
      <c r="K96" s="18" t="s">
        <v>295</v>
      </c>
      <c r="L96" s="3">
        <v>42510</v>
      </c>
      <c r="M96" s="16">
        <v>1250</v>
      </c>
      <c r="N96" s="6">
        <v>0.22</v>
      </c>
      <c r="O96" s="9">
        <f t="shared" si="4"/>
        <v>1525</v>
      </c>
      <c r="P96" s="64"/>
      <c r="Q96" s="70"/>
      <c r="R96" s="70"/>
      <c r="S96" s="82"/>
      <c r="T96" s="70" t="s">
        <v>727</v>
      </c>
      <c r="U96" s="70">
        <v>80124010150</v>
      </c>
      <c r="V96" s="10"/>
    </row>
    <row r="97" spans="1:22" s="14" customFormat="1" ht="27" customHeight="1">
      <c r="A97" s="41">
        <v>95</v>
      </c>
      <c r="B97" s="3">
        <v>42482</v>
      </c>
      <c r="C97" s="4" t="s">
        <v>286</v>
      </c>
      <c r="D97" s="148" t="s">
        <v>285</v>
      </c>
      <c r="E97" s="5">
        <v>555</v>
      </c>
      <c r="F97" s="8" t="s">
        <v>4</v>
      </c>
      <c r="G97" s="10">
        <v>510</v>
      </c>
      <c r="H97" s="17" t="s">
        <v>21</v>
      </c>
      <c r="I97" s="17" t="s">
        <v>21</v>
      </c>
      <c r="J97" s="8" t="s">
        <v>197</v>
      </c>
      <c r="K97" s="18" t="s">
        <v>69</v>
      </c>
      <c r="L97" s="3">
        <v>42482</v>
      </c>
      <c r="M97" s="7">
        <f>E97</f>
        <v>555</v>
      </c>
      <c r="N97" s="21">
        <v>0.1</v>
      </c>
      <c r="O97" s="9">
        <f t="shared" si="4"/>
        <v>610.5</v>
      </c>
      <c r="P97" s="64"/>
      <c r="Q97" s="70"/>
      <c r="R97" s="70"/>
      <c r="S97" s="82"/>
      <c r="T97" s="70" t="s">
        <v>727</v>
      </c>
      <c r="U97" s="70">
        <v>80124010150</v>
      </c>
      <c r="V97" s="10"/>
    </row>
    <row r="98" spans="1:22" s="14" customFormat="1" ht="27" customHeight="1">
      <c r="A98" s="41">
        <v>96</v>
      </c>
      <c r="B98" s="3">
        <v>42486</v>
      </c>
      <c r="C98" s="4" t="s">
        <v>288</v>
      </c>
      <c r="D98" s="148" t="s">
        <v>287</v>
      </c>
      <c r="E98" s="5">
        <v>438.09</v>
      </c>
      <c r="F98" s="8" t="s">
        <v>4</v>
      </c>
      <c r="G98" s="10">
        <v>509</v>
      </c>
      <c r="H98" s="17" t="s">
        <v>21</v>
      </c>
      <c r="I98" s="17" t="s">
        <v>21</v>
      </c>
      <c r="J98" s="8" t="s">
        <v>221</v>
      </c>
      <c r="K98" s="18" t="s">
        <v>220</v>
      </c>
      <c r="L98" s="3">
        <v>42486</v>
      </c>
      <c r="M98" s="7">
        <f>E98</f>
        <v>438.09</v>
      </c>
      <c r="N98" s="21">
        <v>0.05</v>
      </c>
      <c r="O98" s="9">
        <f t="shared" si="4"/>
        <v>459.99</v>
      </c>
      <c r="P98" s="64"/>
      <c r="Q98" s="70"/>
      <c r="R98" s="70"/>
      <c r="S98" s="82"/>
      <c r="T98" s="70" t="s">
        <v>727</v>
      </c>
      <c r="U98" s="70">
        <v>80124010150</v>
      </c>
      <c r="V98" s="10"/>
    </row>
    <row r="99" spans="1:22" s="14" customFormat="1" ht="27" customHeight="1">
      <c r="A99" s="41">
        <v>97</v>
      </c>
      <c r="B99" s="3">
        <v>42495</v>
      </c>
      <c r="C99" s="4" t="s">
        <v>310</v>
      </c>
      <c r="D99" s="148" t="s">
        <v>291</v>
      </c>
      <c r="E99" s="5">
        <v>192.5</v>
      </c>
      <c r="F99" s="8" t="s">
        <v>4</v>
      </c>
      <c r="G99" s="10">
        <v>508</v>
      </c>
      <c r="H99" s="17" t="s">
        <v>21</v>
      </c>
      <c r="I99" s="17" t="s">
        <v>21</v>
      </c>
      <c r="J99" s="8" t="s">
        <v>179</v>
      </c>
      <c r="K99" s="18" t="s">
        <v>180</v>
      </c>
      <c r="L99" s="3">
        <v>42495</v>
      </c>
      <c r="M99" s="7">
        <f>E99</f>
        <v>192.5</v>
      </c>
      <c r="N99" s="21">
        <v>0.22</v>
      </c>
      <c r="O99" s="9">
        <f t="shared" si="4"/>
        <v>234.85</v>
      </c>
      <c r="P99" s="64"/>
      <c r="Q99" s="70"/>
      <c r="R99" s="70"/>
      <c r="S99" s="82"/>
      <c r="T99" s="70" t="s">
        <v>727</v>
      </c>
      <c r="U99" s="70">
        <v>80124010150</v>
      </c>
      <c r="V99" s="10"/>
    </row>
    <row r="100" spans="1:22" s="14" customFormat="1" ht="82.5" customHeight="1">
      <c r="A100" s="41">
        <v>98</v>
      </c>
      <c r="B100" s="3">
        <v>42509</v>
      </c>
      <c r="C100" s="4" t="s">
        <v>306</v>
      </c>
      <c r="D100" s="151" t="s">
        <v>304</v>
      </c>
      <c r="E100" s="57">
        <v>13687.23</v>
      </c>
      <c r="F100" s="8" t="s">
        <v>305</v>
      </c>
      <c r="G100" s="10">
        <v>507</v>
      </c>
      <c r="H100" s="17" t="s">
        <v>21</v>
      </c>
      <c r="I100" s="17" t="s">
        <v>21</v>
      </c>
      <c r="J100" s="8" t="s">
        <v>293</v>
      </c>
      <c r="K100" s="18" t="s">
        <v>292</v>
      </c>
      <c r="L100" s="3">
        <v>42509</v>
      </c>
      <c r="M100" s="7">
        <v>13687.23</v>
      </c>
      <c r="N100" s="21">
        <v>0.22</v>
      </c>
      <c r="O100" s="9">
        <f t="shared" si="4"/>
        <v>16698.42</v>
      </c>
      <c r="P100" s="64"/>
      <c r="Q100" s="70"/>
      <c r="R100" s="70"/>
      <c r="S100" s="82"/>
      <c r="T100" s="70" t="s">
        <v>727</v>
      </c>
      <c r="U100" s="70">
        <v>80124010150</v>
      </c>
      <c r="V100" s="10"/>
    </row>
    <row r="101" spans="1:22" s="14" customFormat="1" ht="27" customHeight="1">
      <c r="A101" s="41">
        <v>99</v>
      </c>
      <c r="B101" s="3">
        <v>42516</v>
      </c>
      <c r="C101" s="4" t="s">
        <v>302</v>
      </c>
      <c r="D101" s="8" t="s">
        <v>299</v>
      </c>
      <c r="E101" s="57">
        <v>0</v>
      </c>
      <c r="F101" s="8" t="s">
        <v>4</v>
      </c>
      <c r="G101" s="10">
        <v>506</v>
      </c>
      <c r="H101" s="17" t="s">
        <v>21</v>
      </c>
      <c r="I101" s="17" t="s">
        <v>21</v>
      </c>
      <c r="J101" s="8" t="s">
        <v>298</v>
      </c>
      <c r="K101" s="18" t="s">
        <v>301</v>
      </c>
      <c r="L101" s="3">
        <v>42516</v>
      </c>
      <c r="M101" s="7">
        <v>0</v>
      </c>
      <c r="N101" s="21">
        <v>0</v>
      </c>
      <c r="O101" s="9">
        <f t="shared" si="4"/>
        <v>0</v>
      </c>
      <c r="P101" s="64"/>
      <c r="Q101" s="70"/>
      <c r="R101" s="70"/>
      <c r="S101" s="82"/>
      <c r="T101" s="70" t="s">
        <v>727</v>
      </c>
      <c r="U101" s="70">
        <v>80124010150</v>
      </c>
      <c r="V101" s="10"/>
    </row>
    <row r="102" spans="1:22" s="14" customFormat="1" ht="27" customHeight="1">
      <c r="A102" s="41">
        <v>100</v>
      </c>
      <c r="B102" s="3">
        <v>42517</v>
      </c>
      <c r="C102" s="37" t="s">
        <v>323</v>
      </c>
      <c r="D102" s="148" t="s">
        <v>300</v>
      </c>
      <c r="E102" s="12">
        <v>2157.6</v>
      </c>
      <c r="F102" s="8" t="s">
        <v>4</v>
      </c>
      <c r="G102" s="10">
        <v>498</v>
      </c>
      <c r="H102" s="17" t="s">
        <v>21</v>
      </c>
      <c r="I102" s="17" t="s">
        <v>21</v>
      </c>
      <c r="J102" s="61" t="s">
        <v>329</v>
      </c>
      <c r="K102" s="18" t="s">
        <v>459</v>
      </c>
      <c r="L102" s="56">
        <v>42633</v>
      </c>
      <c r="M102" s="7">
        <v>2157.6</v>
      </c>
      <c r="N102" s="21">
        <v>0</v>
      </c>
      <c r="O102" s="9">
        <f t="shared" si="4"/>
        <v>2157.6</v>
      </c>
      <c r="P102" s="64"/>
      <c r="Q102" s="70"/>
      <c r="R102" s="70"/>
      <c r="S102" s="82"/>
      <c r="T102" s="70" t="s">
        <v>727</v>
      </c>
      <c r="U102" s="70">
        <v>80124010150</v>
      </c>
      <c r="V102" s="10"/>
    </row>
    <row r="103" spans="1:22" s="14" customFormat="1" ht="30" customHeight="1">
      <c r="A103" s="41">
        <v>101</v>
      </c>
      <c r="B103" s="3">
        <v>42521</v>
      </c>
      <c r="C103" s="4" t="s">
        <v>349</v>
      </c>
      <c r="D103" s="148" t="s">
        <v>303</v>
      </c>
      <c r="E103" s="59">
        <v>4217</v>
      </c>
      <c r="F103" s="61" t="s">
        <v>980</v>
      </c>
      <c r="G103" s="10">
        <v>505</v>
      </c>
      <c r="H103" s="17">
        <v>42636</v>
      </c>
      <c r="I103" s="17">
        <v>42654</v>
      </c>
      <c r="J103" s="8" t="s">
        <v>347</v>
      </c>
      <c r="K103" s="69" t="s">
        <v>21</v>
      </c>
      <c r="L103" s="17" t="s">
        <v>21</v>
      </c>
      <c r="M103" s="7">
        <v>0</v>
      </c>
      <c r="N103" s="21">
        <v>0</v>
      </c>
      <c r="O103" s="9">
        <f t="shared" si="4"/>
        <v>0</v>
      </c>
      <c r="P103" s="64"/>
      <c r="Q103" s="70"/>
      <c r="R103" s="70"/>
      <c r="S103" s="82">
        <v>0</v>
      </c>
      <c r="T103" s="70" t="s">
        <v>727</v>
      </c>
      <c r="U103" s="70">
        <v>80124010150</v>
      </c>
      <c r="V103" s="10"/>
    </row>
    <row r="104" spans="1:22" s="14" customFormat="1" ht="27" customHeight="1">
      <c r="A104" s="41">
        <v>103</v>
      </c>
      <c r="B104" s="3">
        <v>42563</v>
      </c>
      <c r="C104" s="4" t="s">
        <v>309</v>
      </c>
      <c r="D104" s="148" t="s">
        <v>308</v>
      </c>
      <c r="E104" s="5">
        <f>60.45*2</f>
        <v>120.9</v>
      </c>
      <c r="F104" s="8" t="s">
        <v>907</v>
      </c>
      <c r="G104" s="10">
        <v>504</v>
      </c>
      <c r="H104" s="17" t="s">
        <v>21</v>
      </c>
      <c r="I104" s="17" t="s">
        <v>21</v>
      </c>
      <c r="J104" s="8" t="s">
        <v>179</v>
      </c>
      <c r="K104" s="18" t="s">
        <v>180</v>
      </c>
      <c r="L104" s="3">
        <v>42565</v>
      </c>
      <c r="M104" s="7">
        <f aca="true" t="shared" si="5" ref="M104:M115">E104</f>
        <v>120.9</v>
      </c>
      <c r="N104" s="21">
        <v>0.22</v>
      </c>
      <c r="O104" s="9">
        <f t="shared" si="4"/>
        <v>147.5</v>
      </c>
      <c r="P104" s="64"/>
      <c r="Q104" s="70"/>
      <c r="R104" s="70"/>
      <c r="S104" s="82"/>
      <c r="T104" s="70" t="s">
        <v>727</v>
      </c>
      <c r="U104" s="70">
        <v>80124010150</v>
      </c>
      <c r="V104" s="10"/>
    </row>
    <row r="105" spans="1:22" s="14" customFormat="1" ht="27" customHeight="1">
      <c r="A105" s="41">
        <v>104</v>
      </c>
      <c r="B105" s="3">
        <v>42564</v>
      </c>
      <c r="C105" s="4" t="s">
        <v>312</v>
      </c>
      <c r="D105" s="148" t="s">
        <v>311</v>
      </c>
      <c r="E105" s="5">
        <v>110</v>
      </c>
      <c r="F105" s="8" t="s">
        <v>4</v>
      </c>
      <c r="G105" s="10">
        <v>503</v>
      </c>
      <c r="H105" s="17" t="s">
        <v>21</v>
      </c>
      <c r="I105" s="17" t="s">
        <v>21</v>
      </c>
      <c r="J105" s="8" t="s">
        <v>179</v>
      </c>
      <c r="K105" s="18" t="s">
        <v>180</v>
      </c>
      <c r="L105" s="3">
        <v>42564</v>
      </c>
      <c r="M105" s="7">
        <f t="shared" si="5"/>
        <v>110</v>
      </c>
      <c r="N105" s="21">
        <v>0.22</v>
      </c>
      <c r="O105" s="24">
        <f t="shared" si="4"/>
        <v>134.2</v>
      </c>
      <c r="P105" s="45"/>
      <c r="Q105" s="70"/>
      <c r="R105" s="70"/>
      <c r="S105" s="82"/>
      <c r="T105" s="70" t="s">
        <v>727</v>
      </c>
      <c r="U105" s="70">
        <v>80124010150</v>
      </c>
      <c r="V105" s="10"/>
    </row>
    <row r="106" spans="1:22" s="14" customFormat="1" ht="27" customHeight="1">
      <c r="A106" s="41">
        <v>105</v>
      </c>
      <c r="B106" s="3">
        <v>42563</v>
      </c>
      <c r="C106" s="4" t="s">
        <v>314</v>
      </c>
      <c r="D106" s="148" t="s">
        <v>307</v>
      </c>
      <c r="E106" s="5">
        <v>830</v>
      </c>
      <c r="F106" s="8" t="s">
        <v>4</v>
      </c>
      <c r="G106" s="10">
        <v>502</v>
      </c>
      <c r="H106" s="17" t="s">
        <v>21</v>
      </c>
      <c r="I106" s="17" t="s">
        <v>21</v>
      </c>
      <c r="J106" s="8" t="s">
        <v>380</v>
      </c>
      <c r="K106" s="18" t="s">
        <v>313</v>
      </c>
      <c r="L106" s="3">
        <v>42625</v>
      </c>
      <c r="M106" s="7">
        <f t="shared" si="5"/>
        <v>830</v>
      </c>
      <c r="N106" s="21">
        <v>0.22</v>
      </c>
      <c r="O106" s="9">
        <f t="shared" si="4"/>
        <v>1012.6</v>
      </c>
      <c r="P106" s="64"/>
      <c r="Q106" s="70"/>
      <c r="R106" s="70"/>
      <c r="S106" s="82"/>
      <c r="T106" s="70" t="s">
        <v>727</v>
      </c>
      <c r="U106" s="70">
        <v>80124010150</v>
      </c>
      <c r="V106" s="10"/>
    </row>
    <row r="107" spans="1:22" s="14" customFormat="1" ht="41.25" customHeight="1">
      <c r="A107" s="41">
        <v>106</v>
      </c>
      <c r="B107" s="3">
        <v>42627</v>
      </c>
      <c r="C107" s="4" t="s">
        <v>316</v>
      </c>
      <c r="D107" s="148" t="s">
        <v>315</v>
      </c>
      <c r="E107" s="5">
        <v>50272.21</v>
      </c>
      <c r="F107" s="8" t="s">
        <v>92</v>
      </c>
      <c r="G107" s="10">
        <v>501</v>
      </c>
      <c r="H107" s="17">
        <v>42627</v>
      </c>
      <c r="I107" s="17">
        <v>42627</v>
      </c>
      <c r="J107" s="28" t="s">
        <v>317</v>
      </c>
      <c r="K107" s="18">
        <v>12202950155</v>
      </c>
      <c r="L107" s="3">
        <v>42627</v>
      </c>
      <c r="M107" s="7">
        <f t="shared" si="5"/>
        <v>50272.21</v>
      </c>
      <c r="N107" s="21">
        <v>0.05</v>
      </c>
      <c r="O107" s="9">
        <f t="shared" si="4"/>
        <v>52785.82</v>
      </c>
      <c r="P107" s="64"/>
      <c r="Q107" s="70"/>
      <c r="R107" s="70"/>
      <c r="S107" s="82"/>
      <c r="T107" s="70" t="s">
        <v>727</v>
      </c>
      <c r="U107" s="70">
        <v>80124010150</v>
      </c>
      <c r="V107" s="10"/>
    </row>
    <row r="108" spans="1:22" s="14" customFormat="1" ht="27" customHeight="1">
      <c r="A108" s="41">
        <v>107</v>
      </c>
      <c r="B108" s="3">
        <v>42629</v>
      </c>
      <c r="C108" s="4" t="s">
        <v>318</v>
      </c>
      <c r="D108" s="148" t="s">
        <v>319</v>
      </c>
      <c r="E108" s="5">
        <f>550*4</f>
        <v>2200</v>
      </c>
      <c r="F108" s="8" t="s">
        <v>320</v>
      </c>
      <c r="G108" s="10">
        <v>500</v>
      </c>
      <c r="H108" s="3">
        <v>42632</v>
      </c>
      <c r="I108" s="3">
        <v>42654</v>
      </c>
      <c r="J108" s="8" t="s">
        <v>345</v>
      </c>
      <c r="K108" s="18" t="s">
        <v>346</v>
      </c>
      <c r="L108" s="42"/>
      <c r="M108" s="7">
        <f t="shared" si="5"/>
        <v>2200</v>
      </c>
      <c r="N108" s="21">
        <v>0.22</v>
      </c>
      <c r="O108" s="24">
        <f t="shared" si="4"/>
        <v>2684</v>
      </c>
      <c r="P108" s="45"/>
      <c r="Q108" s="70"/>
      <c r="R108" s="70"/>
      <c r="S108" s="82"/>
      <c r="T108" s="70" t="s">
        <v>727</v>
      </c>
      <c r="U108" s="70">
        <v>80124010150</v>
      </c>
      <c r="V108" s="10"/>
    </row>
    <row r="109" spans="1:22" s="14" customFormat="1" ht="27" customHeight="1">
      <c r="A109" s="41">
        <v>108</v>
      </c>
      <c r="B109" s="3">
        <v>42632</v>
      </c>
      <c r="C109" s="4" t="s">
        <v>322</v>
      </c>
      <c r="D109" s="148" t="s">
        <v>321</v>
      </c>
      <c r="E109" s="5">
        <v>2128.5</v>
      </c>
      <c r="F109" s="8" t="s">
        <v>158</v>
      </c>
      <c r="G109" s="10">
        <v>499</v>
      </c>
      <c r="H109" s="3">
        <v>42634</v>
      </c>
      <c r="I109" s="3">
        <v>42649</v>
      </c>
      <c r="J109" s="28" t="s">
        <v>317</v>
      </c>
      <c r="K109" s="18">
        <v>12202950155</v>
      </c>
      <c r="L109" s="3">
        <v>42650</v>
      </c>
      <c r="M109" s="7">
        <f t="shared" si="5"/>
        <v>2128.5</v>
      </c>
      <c r="N109" s="21">
        <v>0.05</v>
      </c>
      <c r="O109" s="24">
        <f t="shared" si="4"/>
        <v>2234.93</v>
      </c>
      <c r="P109" s="45"/>
      <c r="Q109" s="70"/>
      <c r="R109" s="70"/>
      <c r="S109" s="82"/>
      <c r="T109" s="70" t="s">
        <v>727</v>
      </c>
      <c r="U109" s="70">
        <v>80124010150</v>
      </c>
      <c r="V109" s="10"/>
    </row>
    <row r="110" spans="1:22" s="14" customFormat="1" ht="27" customHeight="1">
      <c r="A110" s="41">
        <v>109</v>
      </c>
      <c r="B110" s="3">
        <v>42635</v>
      </c>
      <c r="C110" s="4" t="s">
        <v>326</v>
      </c>
      <c r="D110" s="148" t="s">
        <v>324</v>
      </c>
      <c r="E110" s="5">
        <f>605*2</f>
        <v>1210</v>
      </c>
      <c r="F110" s="8" t="s">
        <v>4</v>
      </c>
      <c r="G110" s="10">
        <v>497</v>
      </c>
      <c r="H110" s="17" t="s">
        <v>21</v>
      </c>
      <c r="I110" s="17" t="s">
        <v>21</v>
      </c>
      <c r="J110" s="8" t="s">
        <v>258</v>
      </c>
      <c r="K110" s="18" t="s">
        <v>259</v>
      </c>
      <c r="L110" s="3">
        <v>42635</v>
      </c>
      <c r="M110" s="7">
        <f t="shared" si="5"/>
        <v>1210</v>
      </c>
      <c r="N110" s="21">
        <v>0.1</v>
      </c>
      <c r="O110" s="24">
        <f t="shared" si="4"/>
        <v>1331</v>
      </c>
      <c r="P110" s="45"/>
      <c r="Q110" s="70"/>
      <c r="R110" s="70"/>
      <c r="S110" s="82"/>
      <c r="T110" s="70" t="s">
        <v>727</v>
      </c>
      <c r="U110" s="70">
        <v>80124010150</v>
      </c>
      <c r="V110" s="10"/>
    </row>
    <row r="111" spans="1:22" s="14" customFormat="1" ht="29.25" customHeight="1">
      <c r="A111" s="41">
        <v>110</v>
      </c>
      <c r="B111" s="3">
        <v>42635</v>
      </c>
      <c r="C111" s="4" t="s">
        <v>327</v>
      </c>
      <c r="D111" s="152" t="s">
        <v>325</v>
      </c>
      <c r="E111" s="5">
        <v>570</v>
      </c>
      <c r="F111" s="8" t="s">
        <v>4</v>
      </c>
      <c r="G111" s="10">
        <v>496</v>
      </c>
      <c r="H111" s="17" t="s">
        <v>21</v>
      </c>
      <c r="I111" s="17" t="s">
        <v>21</v>
      </c>
      <c r="J111" s="28" t="s">
        <v>52</v>
      </c>
      <c r="K111" s="18" t="s">
        <v>50</v>
      </c>
      <c r="L111" s="3">
        <v>42635</v>
      </c>
      <c r="M111" s="7">
        <f t="shared" si="5"/>
        <v>570</v>
      </c>
      <c r="N111" s="21">
        <v>0</v>
      </c>
      <c r="O111" s="24">
        <f t="shared" si="4"/>
        <v>570</v>
      </c>
      <c r="P111" s="45"/>
      <c r="Q111" s="70"/>
      <c r="R111" s="70"/>
      <c r="S111" s="82"/>
      <c r="T111" s="70" t="s">
        <v>727</v>
      </c>
      <c r="U111" s="70">
        <v>80124010150</v>
      </c>
      <c r="V111" s="10"/>
    </row>
    <row r="112" spans="1:22" s="14" customFormat="1" ht="27" customHeight="1">
      <c r="A112" s="41">
        <v>111</v>
      </c>
      <c r="B112" s="3">
        <v>42639</v>
      </c>
      <c r="C112" s="4" t="s">
        <v>330</v>
      </c>
      <c r="D112" s="148" t="s">
        <v>328</v>
      </c>
      <c r="E112" s="5">
        <v>490</v>
      </c>
      <c r="F112" s="8" t="s">
        <v>4</v>
      </c>
      <c r="G112" s="10">
        <v>495</v>
      </c>
      <c r="H112" s="17" t="s">
        <v>21</v>
      </c>
      <c r="I112" s="17" t="s">
        <v>21</v>
      </c>
      <c r="J112" s="8" t="s">
        <v>165</v>
      </c>
      <c r="K112" s="18" t="s">
        <v>185</v>
      </c>
      <c r="L112" s="3">
        <v>42639</v>
      </c>
      <c r="M112" s="7">
        <f t="shared" si="5"/>
        <v>490</v>
      </c>
      <c r="N112" s="21">
        <v>0.1</v>
      </c>
      <c r="O112" s="24">
        <f t="shared" si="4"/>
        <v>539</v>
      </c>
      <c r="P112" s="45"/>
      <c r="Q112" s="70"/>
      <c r="R112" s="70"/>
      <c r="S112" s="82"/>
      <c r="T112" s="70" t="s">
        <v>727</v>
      </c>
      <c r="U112" s="70">
        <v>80124010150</v>
      </c>
      <c r="V112" s="10"/>
    </row>
    <row r="113" spans="1:22" s="14" customFormat="1" ht="27" customHeight="1">
      <c r="A113" s="41">
        <v>112</v>
      </c>
      <c r="B113" s="3">
        <v>42639</v>
      </c>
      <c r="C113" s="4" t="s">
        <v>331</v>
      </c>
      <c r="D113" s="148" t="s">
        <v>332</v>
      </c>
      <c r="E113" s="5">
        <f>80*2</f>
        <v>160</v>
      </c>
      <c r="F113" s="8" t="s">
        <v>4</v>
      </c>
      <c r="G113" s="10">
        <v>494</v>
      </c>
      <c r="H113" s="17" t="s">
        <v>21</v>
      </c>
      <c r="I113" s="17" t="s">
        <v>21</v>
      </c>
      <c r="J113" s="28" t="s">
        <v>333</v>
      </c>
      <c r="K113" s="18" t="s">
        <v>36</v>
      </c>
      <c r="L113" s="3">
        <v>42639</v>
      </c>
      <c r="M113" s="7">
        <f t="shared" si="5"/>
        <v>160</v>
      </c>
      <c r="N113" s="21">
        <v>0</v>
      </c>
      <c r="O113" s="24">
        <f t="shared" si="4"/>
        <v>160</v>
      </c>
      <c r="P113" s="45"/>
      <c r="Q113" s="70"/>
      <c r="R113" s="70"/>
      <c r="S113" s="82"/>
      <c r="T113" s="70" t="s">
        <v>727</v>
      </c>
      <c r="U113" s="70">
        <v>80124010150</v>
      </c>
      <c r="V113" s="10"/>
    </row>
    <row r="114" spans="1:22" s="14" customFormat="1" ht="27" customHeight="1">
      <c r="A114" s="41">
        <v>113</v>
      </c>
      <c r="B114" s="3">
        <v>42640</v>
      </c>
      <c r="C114" s="4" t="s">
        <v>471</v>
      </c>
      <c r="D114" s="148" t="s">
        <v>334</v>
      </c>
      <c r="E114" s="5">
        <v>1182.85</v>
      </c>
      <c r="F114" s="8" t="s">
        <v>4</v>
      </c>
      <c r="G114" s="10">
        <v>493</v>
      </c>
      <c r="H114" s="17" t="s">
        <v>21</v>
      </c>
      <c r="I114" s="17" t="s">
        <v>21</v>
      </c>
      <c r="J114" s="8" t="s">
        <v>221</v>
      </c>
      <c r="K114" s="18" t="s">
        <v>220</v>
      </c>
      <c r="L114" s="3">
        <v>42801</v>
      </c>
      <c r="M114" s="7">
        <f t="shared" si="5"/>
        <v>1182.85</v>
      </c>
      <c r="N114" s="21">
        <v>0.05</v>
      </c>
      <c r="O114" s="24">
        <f t="shared" si="4"/>
        <v>1241.99</v>
      </c>
      <c r="P114" s="45"/>
      <c r="Q114" s="70"/>
      <c r="R114" s="70"/>
      <c r="S114" s="82"/>
      <c r="T114" s="70" t="s">
        <v>727</v>
      </c>
      <c r="U114" s="70">
        <v>80124010150</v>
      </c>
      <c r="V114" s="10"/>
    </row>
    <row r="115" spans="1:22" s="14" customFormat="1" ht="27" customHeight="1">
      <c r="A115" s="41">
        <v>114</v>
      </c>
      <c r="B115" s="3">
        <v>42641</v>
      </c>
      <c r="C115" s="4" t="s">
        <v>335</v>
      </c>
      <c r="D115" s="148" t="s">
        <v>336</v>
      </c>
      <c r="E115" s="5">
        <v>10710</v>
      </c>
      <c r="F115" s="8" t="s">
        <v>158</v>
      </c>
      <c r="G115" s="10">
        <v>493</v>
      </c>
      <c r="H115" s="17">
        <v>42641</v>
      </c>
      <c r="I115" s="17">
        <v>42691</v>
      </c>
      <c r="J115" s="62" t="s">
        <v>354</v>
      </c>
      <c r="K115" s="18" t="s">
        <v>61</v>
      </c>
      <c r="L115" s="56">
        <v>42691</v>
      </c>
      <c r="M115" s="7">
        <f t="shared" si="5"/>
        <v>10710</v>
      </c>
      <c r="N115" s="21">
        <v>0.22</v>
      </c>
      <c r="O115" s="24">
        <f t="shared" si="4"/>
        <v>13066.2</v>
      </c>
      <c r="P115" s="45"/>
      <c r="Q115" s="70"/>
      <c r="R115" s="70"/>
      <c r="S115" s="82"/>
      <c r="T115" s="70" t="s">
        <v>727</v>
      </c>
      <c r="U115" s="70">
        <v>80124010150</v>
      </c>
      <c r="V115" s="10"/>
    </row>
    <row r="116" spans="1:22" s="14" customFormat="1" ht="27" customHeight="1">
      <c r="A116" s="41">
        <v>115</v>
      </c>
      <c r="B116" s="3">
        <v>42646</v>
      </c>
      <c r="C116" s="4" t="s">
        <v>337</v>
      </c>
      <c r="D116" s="148" t="s">
        <v>338</v>
      </c>
      <c r="E116" s="5">
        <v>2794.34</v>
      </c>
      <c r="F116" s="8" t="s">
        <v>158</v>
      </c>
      <c r="G116" s="10">
        <v>491</v>
      </c>
      <c r="H116" s="3">
        <v>42648</v>
      </c>
      <c r="I116" s="3">
        <v>42667</v>
      </c>
      <c r="J116" s="28" t="s">
        <v>57</v>
      </c>
      <c r="K116" s="18" t="s">
        <v>58</v>
      </c>
      <c r="L116" s="17">
        <v>42669</v>
      </c>
      <c r="M116" s="7">
        <v>2794.34</v>
      </c>
      <c r="N116" s="21"/>
      <c r="O116" s="24">
        <f t="shared" si="4"/>
        <v>2794.34</v>
      </c>
      <c r="P116" s="45"/>
      <c r="Q116" s="70"/>
      <c r="R116" s="70"/>
      <c r="S116" s="82"/>
      <c r="T116" s="70" t="s">
        <v>727</v>
      </c>
      <c r="U116" s="70">
        <v>80124010150</v>
      </c>
      <c r="V116" s="10"/>
    </row>
    <row r="117" spans="1:22" s="14" customFormat="1" ht="27" customHeight="1">
      <c r="A117" s="41">
        <v>116</v>
      </c>
      <c r="B117" s="3">
        <v>42649</v>
      </c>
      <c r="C117" s="4" t="s">
        <v>339</v>
      </c>
      <c r="D117" s="148" t="s">
        <v>340</v>
      </c>
      <c r="E117" s="5">
        <v>500</v>
      </c>
      <c r="F117" s="8" t="s">
        <v>4</v>
      </c>
      <c r="G117" s="10">
        <v>490</v>
      </c>
      <c r="H117" s="17" t="s">
        <v>21</v>
      </c>
      <c r="I117" s="17" t="s">
        <v>21</v>
      </c>
      <c r="J117" s="8" t="s">
        <v>341</v>
      </c>
      <c r="K117" s="18" t="s">
        <v>342</v>
      </c>
      <c r="L117" s="3">
        <v>42649</v>
      </c>
      <c r="M117" s="7">
        <f>E117</f>
        <v>500</v>
      </c>
      <c r="N117" s="21">
        <v>0</v>
      </c>
      <c r="O117" s="24">
        <f t="shared" si="4"/>
        <v>500</v>
      </c>
      <c r="P117" s="45"/>
      <c r="Q117" s="70"/>
      <c r="R117" s="70"/>
      <c r="S117" s="82"/>
      <c r="T117" s="70" t="s">
        <v>727</v>
      </c>
      <c r="U117" s="70">
        <v>80124010150</v>
      </c>
      <c r="V117" s="10"/>
    </row>
    <row r="118" spans="1:22" s="14" customFormat="1" ht="27" customHeight="1">
      <c r="A118" s="41">
        <v>117</v>
      </c>
      <c r="B118" s="3">
        <v>42653</v>
      </c>
      <c r="C118" s="4" t="s">
        <v>343</v>
      </c>
      <c r="D118" s="148" t="s">
        <v>344</v>
      </c>
      <c r="E118" s="5">
        <v>703.52</v>
      </c>
      <c r="F118" s="8" t="s">
        <v>4</v>
      </c>
      <c r="G118" s="10">
        <v>489</v>
      </c>
      <c r="H118" s="17" t="s">
        <v>21</v>
      </c>
      <c r="I118" s="17" t="s">
        <v>21</v>
      </c>
      <c r="J118" s="8" t="s">
        <v>274</v>
      </c>
      <c r="K118" s="18" t="s">
        <v>275</v>
      </c>
      <c r="L118" s="3">
        <v>42653</v>
      </c>
      <c r="M118" s="7">
        <f>E118</f>
        <v>703.52</v>
      </c>
      <c r="N118" s="21">
        <v>0.22</v>
      </c>
      <c r="O118" s="24">
        <f t="shared" si="4"/>
        <v>858.29</v>
      </c>
      <c r="P118" s="45"/>
      <c r="Q118" s="70"/>
      <c r="R118" s="70"/>
      <c r="S118" s="82"/>
      <c r="T118" s="70" t="s">
        <v>727</v>
      </c>
      <c r="U118" s="70">
        <v>80124010150</v>
      </c>
      <c r="V118" s="10"/>
    </row>
    <row r="119" spans="1:22" s="14" customFormat="1" ht="30" customHeight="1">
      <c r="A119" s="41">
        <v>118</v>
      </c>
      <c r="B119" s="3">
        <v>42655</v>
      </c>
      <c r="C119" s="4" t="s">
        <v>352</v>
      </c>
      <c r="D119" s="148" t="s">
        <v>348</v>
      </c>
      <c r="E119" s="59">
        <v>0</v>
      </c>
      <c r="F119" s="61" t="s">
        <v>980</v>
      </c>
      <c r="G119" s="10">
        <v>488</v>
      </c>
      <c r="H119" s="17">
        <v>42655</v>
      </c>
      <c r="I119" s="17">
        <v>42670</v>
      </c>
      <c r="J119" s="62" t="s">
        <v>388</v>
      </c>
      <c r="K119" s="58" t="s">
        <v>388</v>
      </c>
      <c r="L119" s="62" t="s">
        <v>388</v>
      </c>
      <c r="M119" s="7">
        <v>0</v>
      </c>
      <c r="N119" s="21">
        <v>0</v>
      </c>
      <c r="O119" s="9">
        <f t="shared" si="4"/>
        <v>0</v>
      </c>
      <c r="P119" s="64"/>
      <c r="Q119" s="70"/>
      <c r="R119" s="70"/>
      <c r="S119" s="82"/>
      <c r="T119" s="70" t="s">
        <v>727</v>
      </c>
      <c r="U119" s="70">
        <v>80124010150</v>
      </c>
      <c r="V119" s="10"/>
    </row>
    <row r="120" spans="1:22" s="14" customFormat="1" ht="30" customHeight="1">
      <c r="A120" s="41">
        <v>119</v>
      </c>
      <c r="B120" s="3">
        <v>42656</v>
      </c>
      <c r="C120" s="4" t="s">
        <v>351</v>
      </c>
      <c r="D120" s="148" t="s">
        <v>350</v>
      </c>
      <c r="E120" s="59">
        <v>1236</v>
      </c>
      <c r="F120" s="8" t="s">
        <v>4</v>
      </c>
      <c r="G120" s="10">
        <v>487</v>
      </c>
      <c r="H120" s="17" t="s">
        <v>21</v>
      </c>
      <c r="I120" s="17" t="s">
        <v>21</v>
      </c>
      <c r="J120" s="8" t="s">
        <v>265</v>
      </c>
      <c r="K120" s="18" t="s">
        <v>268</v>
      </c>
      <c r="L120" s="17">
        <v>42656</v>
      </c>
      <c r="M120" s="7">
        <v>0</v>
      </c>
      <c r="N120" s="21">
        <v>0.22</v>
      </c>
      <c r="O120" s="9">
        <f t="shared" si="4"/>
        <v>0</v>
      </c>
      <c r="P120" s="64"/>
      <c r="Q120" s="70"/>
      <c r="R120" s="70"/>
      <c r="S120" s="82"/>
      <c r="T120" s="70" t="s">
        <v>727</v>
      </c>
      <c r="U120" s="70">
        <v>80124010150</v>
      </c>
      <c r="V120" s="10"/>
    </row>
    <row r="121" spans="1:22" s="14" customFormat="1" ht="30" customHeight="1">
      <c r="A121" s="41">
        <v>120</v>
      </c>
      <c r="B121" s="3">
        <v>42660</v>
      </c>
      <c r="C121" s="4" t="s">
        <v>355</v>
      </c>
      <c r="D121" s="148" t="s">
        <v>353</v>
      </c>
      <c r="E121" s="59">
        <v>812</v>
      </c>
      <c r="F121" s="8" t="s">
        <v>4</v>
      </c>
      <c r="G121" s="10">
        <v>486</v>
      </c>
      <c r="H121" s="17" t="s">
        <v>21</v>
      </c>
      <c r="I121" s="17" t="s">
        <v>21</v>
      </c>
      <c r="J121" s="8" t="s">
        <v>195</v>
      </c>
      <c r="K121" s="18" t="s">
        <v>196</v>
      </c>
      <c r="L121" s="17">
        <v>42660</v>
      </c>
      <c r="M121" s="7">
        <v>0</v>
      </c>
      <c r="N121" s="21">
        <v>0.22</v>
      </c>
      <c r="O121" s="9">
        <f t="shared" si="4"/>
        <v>0</v>
      </c>
      <c r="P121" s="64"/>
      <c r="Q121" s="70"/>
      <c r="R121" s="70"/>
      <c r="S121" s="82"/>
      <c r="T121" s="70" t="s">
        <v>727</v>
      </c>
      <c r="U121" s="70">
        <v>80124010150</v>
      </c>
      <c r="V121" s="10"/>
    </row>
    <row r="122" spans="1:22" s="14" customFormat="1" ht="30" customHeight="1">
      <c r="A122" s="41">
        <v>121</v>
      </c>
      <c r="B122" s="3">
        <v>42662</v>
      </c>
      <c r="C122" s="4" t="s">
        <v>356</v>
      </c>
      <c r="D122" s="148" t="s">
        <v>357</v>
      </c>
      <c r="E122" s="59">
        <v>1320</v>
      </c>
      <c r="F122" s="8" t="s">
        <v>4</v>
      </c>
      <c r="G122" s="10">
        <v>485</v>
      </c>
      <c r="H122" s="17" t="s">
        <v>21</v>
      </c>
      <c r="I122" s="17" t="s">
        <v>21</v>
      </c>
      <c r="J122" s="8" t="s">
        <v>683</v>
      </c>
      <c r="K122" s="18" t="s">
        <v>358</v>
      </c>
      <c r="L122" s="17">
        <v>42663</v>
      </c>
      <c r="M122" s="7">
        <v>1320</v>
      </c>
      <c r="N122" s="21">
        <v>0</v>
      </c>
      <c r="O122" s="9">
        <f t="shared" si="4"/>
        <v>1320</v>
      </c>
      <c r="P122" s="64"/>
      <c r="Q122" s="70"/>
      <c r="R122" s="70"/>
      <c r="S122" s="82"/>
      <c r="T122" s="70" t="s">
        <v>727</v>
      </c>
      <c r="U122" s="70">
        <v>80124010150</v>
      </c>
      <c r="V122" s="10"/>
    </row>
    <row r="123" spans="1:22" s="14" customFormat="1" ht="30" customHeight="1">
      <c r="A123" s="41">
        <v>122</v>
      </c>
      <c r="B123" s="3">
        <v>42669</v>
      </c>
      <c r="C123" s="4" t="s">
        <v>360</v>
      </c>
      <c r="D123" s="148" t="s">
        <v>359</v>
      </c>
      <c r="E123" s="5">
        <v>905</v>
      </c>
      <c r="F123" s="8" t="s">
        <v>4</v>
      </c>
      <c r="G123" s="10">
        <v>484</v>
      </c>
      <c r="H123" s="17" t="s">
        <v>21</v>
      </c>
      <c r="I123" s="17" t="s">
        <v>21</v>
      </c>
      <c r="J123" s="8" t="s">
        <v>380</v>
      </c>
      <c r="K123" s="18" t="s">
        <v>313</v>
      </c>
      <c r="L123" s="17">
        <v>42669</v>
      </c>
      <c r="M123" s="7">
        <v>905</v>
      </c>
      <c r="N123" s="21">
        <v>0.22</v>
      </c>
      <c r="O123" s="9">
        <f aca="true" t="shared" si="6" ref="O123:O141">ROUND(M123+M123*N123,2)</f>
        <v>1104.1</v>
      </c>
      <c r="P123" s="64"/>
      <c r="Q123" s="70"/>
      <c r="R123" s="70"/>
      <c r="S123" s="82"/>
      <c r="T123" s="70" t="s">
        <v>727</v>
      </c>
      <c r="U123" s="70">
        <v>80124010150</v>
      </c>
      <c r="V123" s="10"/>
    </row>
    <row r="124" spans="1:22" s="14" customFormat="1" ht="45" customHeight="1">
      <c r="A124" s="41">
        <v>123</v>
      </c>
      <c r="B124" s="3">
        <v>42670</v>
      </c>
      <c r="C124" s="4" t="s">
        <v>387</v>
      </c>
      <c r="D124" s="148" t="s">
        <v>361</v>
      </c>
      <c r="E124" s="59">
        <v>8538</v>
      </c>
      <c r="F124" s="61" t="s">
        <v>980</v>
      </c>
      <c r="G124" s="10">
        <v>483</v>
      </c>
      <c r="H124" s="17">
        <v>42670</v>
      </c>
      <c r="I124" s="17">
        <v>42697</v>
      </c>
      <c r="J124" s="8" t="s">
        <v>1083</v>
      </c>
      <c r="K124" s="58" t="s">
        <v>1082</v>
      </c>
      <c r="L124" s="17">
        <v>42704</v>
      </c>
      <c r="M124" s="7">
        <f aca="true" t="shared" si="7" ref="M124:M139">E124</f>
        <v>8538</v>
      </c>
      <c r="N124" s="21">
        <v>0</v>
      </c>
      <c r="O124" s="9">
        <f t="shared" si="6"/>
        <v>8538</v>
      </c>
      <c r="P124" s="64"/>
      <c r="Q124" s="70"/>
      <c r="R124" s="70"/>
      <c r="S124" s="82"/>
      <c r="T124" s="70" t="s">
        <v>727</v>
      </c>
      <c r="U124" s="70">
        <v>80124010150</v>
      </c>
      <c r="V124" s="10"/>
    </row>
    <row r="125" spans="1:22" s="14" customFormat="1" ht="27" customHeight="1">
      <c r="A125" s="41">
        <v>124</v>
      </c>
      <c r="B125" s="3">
        <v>42678</v>
      </c>
      <c r="C125" s="4" t="s">
        <v>363</v>
      </c>
      <c r="D125" s="148" t="s">
        <v>362</v>
      </c>
      <c r="E125" s="5">
        <v>245.45</v>
      </c>
      <c r="F125" s="8" t="s">
        <v>4</v>
      </c>
      <c r="G125" s="10">
        <v>482</v>
      </c>
      <c r="H125" s="17" t="s">
        <v>21</v>
      </c>
      <c r="I125" s="17" t="s">
        <v>21</v>
      </c>
      <c r="J125" s="8" t="s">
        <v>365</v>
      </c>
      <c r="K125" s="18" t="s">
        <v>366</v>
      </c>
      <c r="L125" s="3">
        <v>42678</v>
      </c>
      <c r="M125" s="7">
        <f t="shared" si="7"/>
        <v>245.45</v>
      </c>
      <c r="N125" s="21">
        <v>0.1</v>
      </c>
      <c r="O125" s="9">
        <f t="shared" si="6"/>
        <v>270</v>
      </c>
      <c r="P125" s="64"/>
      <c r="Q125" s="70"/>
      <c r="R125" s="70"/>
      <c r="S125" s="82"/>
      <c r="T125" s="70" t="s">
        <v>727</v>
      </c>
      <c r="U125" s="70">
        <v>80124010150</v>
      </c>
      <c r="V125" s="10"/>
    </row>
    <row r="126" spans="1:22" s="14" customFormat="1" ht="27" customHeight="1">
      <c r="A126" s="41">
        <v>125</v>
      </c>
      <c r="B126" s="3">
        <v>42678</v>
      </c>
      <c r="C126" s="4" t="s">
        <v>367</v>
      </c>
      <c r="D126" s="148" t="s">
        <v>364</v>
      </c>
      <c r="E126" s="5">
        <f>15014.49+15014.49+15386.82</f>
        <v>45415.8</v>
      </c>
      <c r="F126" s="8" t="s">
        <v>4</v>
      </c>
      <c r="G126" s="10">
        <v>481</v>
      </c>
      <c r="H126" s="17" t="s">
        <v>21</v>
      </c>
      <c r="I126" s="17" t="s">
        <v>21</v>
      </c>
      <c r="J126" s="8" t="s">
        <v>163</v>
      </c>
      <c r="K126" s="18" t="s">
        <v>93</v>
      </c>
      <c r="L126" s="3">
        <v>42678</v>
      </c>
      <c r="M126" s="7">
        <f t="shared" si="7"/>
        <v>45415.8</v>
      </c>
      <c r="N126" s="21">
        <v>0</v>
      </c>
      <c r="O126" s="9">
        <f t="shared" si="6"/>
        <v>45415.8</v>
      </c>
      <c r="P126" s="64"/>
      <c r="Q126" s="70"/>
      <c r="R126" s="70"/>
      <c r="S126" s="82"/>
      <c r="T126" s="70" t="s">
        <v>727</v>
      </c>
      <c r="U126" s="70">
        <v>80124010150</v>
      </c>
      <c r="V126" s="10"/>
    </row>
    <row r="127" spans="1:22" s="14" customFormat="1" ht="27" customHeight="1">
      <c r="A127" s="41">
        <v>126</v>
      </c>
      <c r="B127" s="3">
        <v>42682</v>
      </c>
      <c r="C127" s="4" t="s">
        <v>370</v>
      </c>
      <c r="D127" s="148" t="s">
        <v>368</v>
      </c>
      <c r="E127" s="5">
        <v>3285.74</v>
      </c>
      <c r="F127" s="8" t="s">
        <v>907</v>
      </c>
      <c r="G127" s="10">
        <v>479</v>
      </c>
      <c r="H127" s="17" t="s">
        <v>21</v>
      </c>
      <c r="I127" s="17" t="s">
        <v>21</v>
      </c>
      <c r="J127" s="8" t="s">
        <v>195</v>
      </c>
      <c r="K127" s="18" t="s">
        <v>196</v>
      </c>
      <c r="L127" s="3">
        <v>42684</v>
      </c>
      <c r="M127" s="7">
        <f t="shared" si="7"/>
        <v>3285.74</v>
      </c>
      <c r="N127" s="21">
        <v>0.22</v>
      </c>
      <c r="O127" s="9">
        <f t="shared" si="6"/>
        <v>4008.6</v>
      </c>
      <c r="P127" s="64"/>
      <c r="Q127" s="70"/>
      <c r="R127" s="70"/>
      <c r="S127" s="82"/>
      <c r="T127" s="70" t="s">
        <v>727</v>
      </c>
      <c r="U127" s="70">
        <v>80124010150</v>
      </c>
      <c r="V127" s="10"/>
    </row>
    <row r="128" spans="1:22" s="14" customFormat="1" ht="27" customHeight="1">
      <c r="A128" s="41">
        <v>127</v>
      </c>
      <c r="B128" s="3">
        <v>42682</v>
      </c>
      <c r="C128" s="4" t="s">
        <v>369</v>
      </c>
      <c r="D128" s="148" t="s">
        <v>371</v>
      </c>
      <c r="E128" s="5">
        <v>701.07</v>
      </c>
      <c r="F128" s="8" t="s">
        <v>4</v>
      </c>
      <c r="G128" s="10">
        <v>480</v>
      </c>
      <c r="H128" s="17" t="s">
        <v>21</v>
      </c>
      <c r="I128" s="17" t="s">
        <v>21</v>
      </c>
      <c r="J128" s="8" t="s">
        <v>274</v>
      </c>
      <c r="K128" s="18" t="s">
        <v>275</v>
      </c>
      <c r="L128" s="3">
        <v>42684</v>
      </c>
      <c r="M128" s="7">
        <f t="shared" si="7"/>
        <v>701.07</v>
      </c>
      <c r="N128" s="21">
        <v>0.22</v>
      </c>
      <c r="O128" s="9">
        <f t="shared" si="6"/>
        <v>855.31</v>
      </c>
      <c r="P128" s="64"/>
      <c r="Q128" s="70"/>
      <c r="R128" s="70"/>
      <c r="S128" s="82"/>
      <c r="T128" s="70" t="s">
        <v>727</v>
      </c>
      <c r="U128" s="70">
        <v>80124010150</v>
      </c>
      <c r="V128" s="10"/>
    </row>
    <row r="129" spans="1:22" s="14" customFormat="1" ht="27" customHeight="1">
      <c r="A129" s="41">
        <v>128</v>
      </c>
      <c r="B129" s="3">
        <v>42684</v>
      </c>
      <c r="C129" s="4" t="s">
        <v>374</v>
      </c>
      <c r="D129" s="148" t="s">
        <v>372</v>
      </c>
      <c r="E129" s="5">
        <v>552</v>
      </c>
      <c r="F129" s="8" t="s">
        <v>4</v>
      </c>
      <c r="G129" s="10">
        <v>478</v>
      </c>
      <c r="H129" s="17" t="s">
        <v>21</v>
      </c>
      <c r="I129" s="17" t="s">
        <v>21</v>
      </c>
      <c r="J129" s="8" t="s">
        <v>375</v>
      </c>
      <c r="K129" s="18" t="s">
        <v>373</v>
      </c>
      <c r="L129" s="3">
        <v>42684</v>
      </c>
      <c r="M129" s="7">
        <f t="shared" si="7"/>
        <v>552</v>
      </c>
      <c r="N129" s="21">
        <v>0.22</v>
      </c>
      <c r="O129" s="9">
        <f t="shared" si="6"/>
        <v>673.44</v>
      </c>
      <c r="P129" s="64"/>
      <c r="Q129" s="70"/>
      <c r="R129" s="70"/>
      <c r="S129" s="82"/>
      <c r="T129" s="70" t="s">
        <v>727</v>
      </c>
      <c r="U129" s="70">
        <v>80124010150</v>
      </c>
      <c r="V129" s="10"/>
    </row>
    <row r="130" spans="1:22" ht="41.25" customHeight="1">
      <c r="A130" s="66">
        <v>129</v>
      </c>
      <c r="B130" s="56">
        <v>42685</v>
      </c>
      <c r="C130" s="65" t="s">
        <v>453</v>
      </c>
      <c r="D130" s="153" t="s">
        <v>405</v>
      </c>
      <c r="E130" s="59">
        <v>1152</v>
      </c>
      <c r="F130" s="61" t="s">
        <v>4</v>
      </c>
      <c r="G130" s="27">
        <v>460</v>
      </c>
      <c r="H130" s="60" t="s">
        <v>21</v>
      </c>
      <c r="I130" s="60" t="s">
        <v>21</v>
      </c>
      <c r="J130" s="61" t="s">
        <v>427</v>
      </c>
      <c r="K130" s="70">
        <v>11606610159</v>
      </c>
      <c r="L130" s="56">
        <v>42761</v>
      </c>
      <c r="M130" s="7">
        <f t="shared" si="7"/>
        <v>1152</v>
      </c>
      <c r="N130" s="21">
        <v>0</v>
      </c>
      <c r="O130" s="9">
        <f t="shared" si="6"/>
        <v>1152</v>
      </c>
      <c r="P130" s="64"/>
      <c r="Q130" s="70"/>
      <c r="R130" s="70"/>
      <c r="S130" s="82"/>
      <c r="T130" s="70" t="s">
        <v>727</v>
      </c>
      <c r="U130" s="70">
        <v>80124010150</v>
      </c>
      <c r="V130" s="27"/>
    </row>
    <row r="131" spans="1:22" s="14" customFormat="1" ht="41.25" customHeight="1">
      <c r="A131" s="41">
        <v>130</v>
      </c>
      <c r="B131" s="3">
        <v>42688</v>
      </c>
      <c r="C131" s="4" t="s">
        <v>382</v>
      </c>
      <c r="D131" s="148" t="s">
        <v>315</v>
      </c>
      <c r="E131" s="5">
        <v>3105</v>
      </c>
      <c r="F131" s="8" t="s">
        <v>92</v>
      </c>
      <c r="G131" s="10">
        <v>476</v>
      </c>
      <c r="H131" s="17" t="s">
        <v>21</v>
      </c>
      <c r="I131" s="17" t="s">
        <v>21</v>
      </c>
      <c r="J131" s="28" t="s">
        <v>317</v>
      </c>
      <c r="K131" s="18">
        <v>12202950155</v>
      </c>
      <c r="L131" s="3">
        <v>42688</v>
      </c>
      <c r="M131" s="7">
        <f t="shared" si="7"/>
        <v>3105</v>
      </c>
      <c r="N131" s="21">
        <v>0.05</v>
      </c>
      <c r="O131" s="9">
        <f t="shared" si="6"/>
        <v>3260.25</v>
      </c>
      <c r="P131" s="64"/>
      <c r="Q131" s="70"/>
      <c r="R131" s="70"/>
      <c r="S131" s="82"/>
      <c r="T131" s="70" t="s">
        <v>727</v>
      </c>
      <c r="U131" s="70">
        <v>80124010150</v>
      </c>
      <c r="V131" s="10"/>
    </row>
    <row r="132" spans="1:22" s="14" customFormat="1" ht="27" customHeight="1">
      <c r="A132" s="41">
        <v>131</v>
      </c>
      <c r="B132" s="3">
        <v>42689</v>
      </c>
      <c r="C132" s="4" t="s">
        <v>377</v>
      </c>
      <c r="D132" s="148" t="s">
        <v>379</v>
      </c>
      <c r="E132" s="5">
        <v>654</v>
      </c>
      <c r="F132" s="8" t="s">
        <v>4</v>
      </c>
      <c r="G132" s="10">
        <v>477</v>
      </c>
      <c r="H132" s="17" t="s">
        <v>21</v>
      </c>
      <c r="I132" s="17" t="s">
        <v>21</v>
      </c>
      <c r="J132" s="8" t="s">
        <v>381</v>
      </c>
      <c r="K132" s="18" t="s">
        <v>378</v>
      </c>
      <c r="L132" s="3">
        <v>42689</v>
      </c>
      <c r="M132" s="7">
        <f t="shared" si="7"/>
        <v>654</v>
      </c>
      <c r="N132" s="21">
        <v>0</v>
      </c>
      <c r="O132" s="24">
        <f t="shared" si="6"/>
        <v>654</v>
      </c>
      <c r="P132" s="45"/>
      <c r="Q132" s="70"/>
      <c r="R132" s="70"/>
      <c r="S132" s="82"/>
      <c r="T132" s="70" t="s">
        <v>727</v>
      </c>
      <c r="U132" s="70">
        <v>80124010150</v>
      </c>
      <c r="V132" s="10"/>
    </row>
    <row r="133" spans="1:22" s="14" customFormat="1" ht="27" customHeight="1">
      <c r="A133" s="41">
        <v>132</v>
      </c>
      <c r="B133" s="3">
        <v>42698</v>
      </c>
      <c r="C133" s="4" t="s">
        <v>389</v>
      </c>
      <c r="D133" s="148" t="s">
        <v>383</v>
      </c>
      <c r="E133" s="5">
        <f>60*90</f>
        <v>5400</v>
      </c>
      <c r="F133" s="8" t="s">
        <v>158</v>
      </c>
      <c r="G133" s="10">
        <v>475</v>
      </c>
      <c r="H133" s="3">
        <v>42702</v>
      </c>
      <c r="I133" s="3">
        <v>42718</v>
      </c>
      <c r="J133" s="8" t="s">
        <v>347</v>
      </c>
      <c r="K133" s="58" t="s">
        <v>412</v>
      </c>
      <c r="L133" s="62" t="s">
        <v>412</v>
      </c>
      <c r="M133" s="7">
        <f t="shared" si="7"/>
        <v>5400</v>
      </c>
      <c r="N133" s="21">
        <v>0.22</v>
      </c>
      <c r="O133" s="24">
        <f t="shared" si="6"/>
        <v>6588</v>
      </c>
      <c r="P133" s="45"/>
      <c r="Q133" s="70"/>
      <c r="R133" s="70"/>
      <c r="S133" s="82">
        <v>0</v>
      </c>
      <c r="T133" s="70" t="s">
        <v>727</v>
      </c>
      <c r="U133" s="70">
        <v>80124010150</v>
      </c>
      <c r="V133" s="10"/>
    </row>
    <row r="134" spans="1:22" s="14" customFormat="1" ht="24.75" customHeight="1">
      <c r="A134" s="41">
        <v>133</v>
      </c>
      <c r="B134" s="3">
        <v>42703</v>
      </c>
      <c r="C134" s="4" t="s">
        <v>385</v>
      </c>
      <c r="D134" s="148" t="s">
        <v>384</v>
      </c>
      <c r="E134" s="5">
        <v>1750.2</v>
      </c>
      <c r="F134" s="8" t="s">
        <v>200</v>
      </c>
      <c r="G134" s="10">
        <v>474</v>
      </c>
      <c r="H134" s="17" t="s">
        <v>21</v>
      </c>
      <c r="I134" s="17" t="s">
        <v>21</v>
      </c>
      <c r="J134" s="8" t="s">
        <v>201</v>
      </c>
      <c r="K134" s="58" t="s">
        <v>202</v>
      </c>
      <c r="L134" s="3">
        <v>42705</v>
      </c>
      <c r="M134" s="7">
        <f t="shared" si="7"/>
        <v>1750.2</v>
      </c>
      <c r="N134" s="21">
        <v>0.22</v>
      </c>
      <c r="O134" s="24">
        <f t="shared" si="6"/>
        <v>2135.24</v>
      </c>
      <c r="P134" s="23">
        <f>320.28+87.51+87.51+87.51+87.51</f>
        <v>670.3199999999999</v>
      </c>
      <c r="Q134" s="70"/>
      <c r="R134" s="70"/>
      <c r="S134" s="82"/>
      <c r="T134" s="70" t="s">
        <v>727</v>
      </c>
      <c r="U134" s="70">
        <v>80124010150</v>
      </c>
      <c r="V134" s="10"/>
    </row>
    <row r="135" spans="1:22" s="14" customFormat="1" ht="24.75" customHeight="1">
      <c r="A135" s="41">
        <v>134</v>
      </c>
      <c r="B135" s="3">
        <v>42716</v>
      </c>
      <c r="C135" s="4" t="s">
        <v>454</v>
      </c>
      <c r="D135" s="154" t="s">
        <v>403</v>
      </c>
      <c r="E135" s="45">
        <v>41040</v>
      </c>
      <c r="F135" s="8" t="s">
        <v>158</v>
      </c>
      <c r="G135" s="10">
        <v>473</v>
      </c>
      <c r="H135" s="17">
        <v>42716</v>
      </c>
      <c r="I135" s="17">
        <v>42744</v>
      </c>
      <c r="J135" s="8" t="s">
        <v>404</v>
      </c>
      <c r="K135" s="18" t="s">
        <v>181</v>
      </c>
      <c r="L135" s="3">
        <v>42746</v>
      </c>
      <c r="M135" s="7">
        <f t="shared" si="7"/>
        <v>41040</v>
      </c>
      <c r="N135" s="21">
        <v>0</v>
      </c>
      <c r="O135" s="24">
        <f t="shared" si="6"/>
        <v>41040</v>
      </c>
      <c r="P135" s="45"/>
      <c r="Q135" s="70"/>
      <c r="R135" s="70"/>
      <c r="S135" s="82"/>
      <c r="T135" s="70" t="s">
        <v>727</v>
      </c>
      <c r="U135" s="70">
        <v>80124010150</v>
      </c>
      <c r="V135" s="10"/>
    </row>
    <row r="136" spans="1:22" s="14" customFormat="1" ht="24.75" customHeight="1">
      <c r="A136" s="41">
        <v>135</v>
      </c>
      <c r="B136" s="3">
        <v>42720</v>
      </c>
      <c r="C136" s="4" t="s">
        <v>390</v>
      </c>
      <c r="D136" s="148" t="s">
        <v>391</v>
      </c>
      <c r="E136" s="5">
        <v>300</v>
      </c>
      <c r="F136" s="8" t="s">
        <v>4</v>
      </c>
      <c r="G136" s="10">
        <v>472</v>
      </c>
      <c r="H136" s="17" t="s">
        <v>21</v>
      </c>
      <c r="I136" s="17" t="s">
        <v>21</v>
      </c>
      <c r="J136" s="8" t="s">
        <v>171</v>
      </c>
      <c r="K136" s="18" t="s">
        <v>170</v>
      </c>
      <c r="L136" s="3">
        <v>42720</v>
      </c>
      <c r="M136" s="7">
        <f t="shared" si="7"/>
        <v>300</v>
      </c>
      <c r="N136" s="21">
        <v>0.22</v>
      </c>
      <c r="O136" s="24">
        <f t="shared" si="6"/>
        <v>366</v>
      </c>
      <c r="P136" s="45"/>
      <c r="Q136" s="70"/>
      <c r="R136" s="70"/>
      <c r="S136" s="82"/>
      <c r="T136" s="70" t="s">
        <v>727</v>
      </c>
      <c r="U136" s="70">
        <v>80124010150</v>
      </c>
      <c r="V136" s="10"/>
    </row>
    <row r="137" spans="1:22" s="14" customFormat="1" ht="24.75" customHeight="1">
      <c r="A137" s="41">
        <v>136</v>
      </c>
      <c r="B137" s="3">
        <v>42723</v>
      </c>
      <c r="C137" s="4" t="s">
        <v>393</v>
      </c>
      <c r="D137" s="148" t="s">
        <v>392</v>
      </c>
      <c r="E137" s="5">
        <v>900</v>
      </c>
      <c r="F137" s="8" t="s">
        <v>4</v>
      </c>
      <c r="G137" s="10">
        <v>471</v>
      </c>
      <c r="H137" s="17" t="s">
        <v>21</v>
      </c>
      <c r="I137" s="17" t="s">
        <v>21</v>
      </c>
      <c r="J137" s="8" t="s">
        <v>407</v>
      </c>
      <c r="K137" s="18" t="s">
        <v>408</v>
      </c>
      <c r="L137" s="3">
        <v>42723</v>
      </c>
      <c r="M137" s="7">
        <f t="shared" si="7"/>
        <v>900</v>
      </c>
      <c r="N137" s="21">
        <v>0.1</v>
      </c>
      <c r="O137" s="24">
        <f t="shared" si="6"/>
        <v>990</v>
      </c>
      <c r="P137" s="45"/>
      <c r="Q137" s="70"/>
      <c r="R137" s="70"/>
      <c r="S137" s="82"/>
      <c r="T137" s="70" t="s">
        <v>727</v>
      </c>
      <c r="U137" s="70">
        <v>80124010150</v>
      </c>
      <c r="V137" s="10"/>
    </row>
    <row r="138" spans="1:22" ht="24.75" customHeight="1">
      <c r="A138" s="66">
        <v>137</v>
      </c>
      <c r="B138" s="56">
        <v>42744</v>
      </c>
      <c r="C138" s="65" t="s">
        <v>394</v>
      </c>
      <c r="D138" s="153" t="s">
        <v>395</v>
      </c>
      <c r="E138" s="45">
        <v>1080</v>
      </c>
      <c r="F138" s="61" t="s">
        <v>4</v>
      </c>
      <c r="G138" s="27">
        <v>470</v>
      </c>
      <c r="H138" s="60" t="s">
        <v>21</v>
      </c>
      <c r="I138" s="60" t="s">
        <v>21</v>
      </c>
      <c r="J138" s="29" t="s">
        <v>43</v>
      </c>
      <c r="K138" s="70" t="s">
        <v>44</v>
      </c>
      <c r="L138" s="56">
        <v>42744</v>
      </c>
      <c r="M138" s="7">
        <f t="shared" si="7"/>
        <v>1080</v>
      </c>
      <c r="N138" s="67">
        <v>0.1</v>
      </c>
      <c r="O138" s="24">
        <f t="shared" si="6"/>
        <v>1188</v>
      </c>
      <c r="P138" s="45"/>
      <c r="Q138" s="70"/>
      <c r="R138" s="70"/>
      <c r="S138" s="82"/>
      <c r="T138" s="70" t="s">
        <v>727</v>
      </c>
      <c r="U138" s="70">
        <v>80124010150</v>
      </c>
      <c r="V138" s="27"/>
    </row>
    <row r="139" spans="1:22" ht="24.75" customHeight="1">
      <c r="A139" s="66">
        <v>138</v>
      </c>
      <c r="B139" s="56">
        <v>42744</v>
      </c>
      <c r="C139" s="65" t="s">
        <v>399</v>
      </c>
      <c r="D139" s="153" t="s">
        <v>396</v>
      </c>
      <c r="E139" s="45">
        <v>840</v>
      </c>
      <c r="F139" s="61" t="s">
        <v>4</v>
      </c>
      <c r="G139" s="27">
        <v>469</v>
      </c>
      <c r="H139" s="60" t="s">
        <v>21</v>
      </c>
      <c r="I139" s="60" t="s">
        <v>21</v>
      </c>
      <c r="J139" s="61" t="s">
        <v>397</v>
      </c>
      <c r="K139" s="70" t="s">
        <v>398</v>
      </c>
      <c r="L139" s="56">
        <v>42744</v>
      </c>
      <c r="M139" s="7">
        <f t="shared" si="7"/>
        <v>840</v>
      </c>
      <c r="N139" s="67">
        <v>0</v>
      </c>
      <c r="O139" s="24">
        <f t="shared" si="6"/>
        <v>840</v>
      </c>
      <c r="P139" s="45"/>
      <c r="Q139" s="70"/>
      <c r="R139" s="70"/>
      <c r="S139" s="82"/>
      <c r="T139" s="70" t="s">
        <v>727</v>
      </c>
      <c r="U139" s="70">
        <v>80124010150</v>
      </c>
      <c r="V139" s="27"/>
    </row>
    <row r="140" spans="1:22" ht="24.75" customHeight="1">
      <c r="A140" s="66">
        <v>139</v>
      </c>
      <c r="B140" s="56">
        <v>42744</v>
      </c>
      <c r="C140" s="65" t="s">
        <v>400</v>
      </c>
      <c r="D140" s="153" t="s">
        <v>401</v>
      </c>
      <c r="E140" s="45">
        <v>119</v>
      </c>
      <c r="F140" s="61" t="s">
        <v>4</v>
      </c>
      <c r="G140" s="27">
        <v>468</v>
      </c>
      <c r="H140" s="60" t="s">
        <v>21</v>
      </c>
      <c r="I140" s="60" t="s">
        <v>21</v>
      </c>
      <c r="J140" s="61" t="s">
        <v>86</v>
      </c>
      <c r="K140" s="70" t="s">
        <v>87</v>
      </c>
      <c r="L140" s="56">
        <v>42744</v>
      </c>
      <c r="M140" s="7">
        <v>119</v>
      </c>
      <c r="N140" s="67">
        <v>0.04</v>
      </c>
      <c r="O140" s="24">
        <f t="shared" si="6"/>
        <v>123.76</v>
      </c>
      <c r="P140" s="45"/>
      <c r="Q140" s="70"/>
      <c r="R140" s="70"/>
      <c r="S140" s="82"/>
      <c r="T140" s="70" t="s">
        <v>727</v>
      </c>
      <c r="U140" s="70">
        <v>80124010150</v>
      </c>
      <c r="V140" s="27"/>
    </row>
    <row r="141" spans="1:22" ht="24.75" customHeight="1">
      <c r="A141" s="66">
        <v>140</v>
      </c>
      <c r="B141" s="56">
        <v>42745</v>
      </c>
      <c r="C141" s="65" t="s">
        <v>601</v>
      </c>
      <c r="D141" s="153" t="s">
        <v>402</v>
      </c>
      <c r="E141" s="45">
        <f>1770*2</f>
        <v>3540</v>
      </c>
      <c r="F141" s="61" t="s">
        <v>4</v>
      </c>
      <c r="G141" s="27">
        <v>467</v>
      </c>
      <c r="H141" s="60">
        <v>42745</v>
      </c>
      <c r="I141" s="60">
        <v>42744</v>
      </c>
      <c r="J141" s="29" t="s">
        <v>43</v>
      </c>
      <c r="K141" s="70" t="s">
        <v>44</v>
      </c>
      <c r="L141" s="56">
        <v>42745</v>
      </c>
      <c r="M141" s="7">
        <f aca="true" t="shared" si="8" ref="M141:M172">E141</f>
        <v>3540</v>
      </c>
      <c r="N141" s="67">
        <v>0</v>
      </c>
      <c r="O141" s="24">
        <f t="shared" si="6"/>
        <v>3540</v>
      </c>
      <c r="P141" s="45"/>
      <c r="Q141" s="70"/>
      <c r="R141" s="70"/>
      <c r="S141" s="82"/>
      <c r="T141" s="70" t="s">
        <v>727</v>
      </c>
      <c r="U141" s="70">
        <v>80124010150</v>
      </c>
      <c r="V141" s="27"/>
    </row>
    <row r="142" spans="1:22" ht="30" customHeight="1">
      <c r="A142" s="66">
        <v>141</v>
      </c>
      <c r="B142" s="56">
        <v>42746</v>
      </c>
      <c r="C142" s="65" t="s">
        <v>406</v>
      </c>
      <c r="D142" s="153" t="s">
        <v>376</v>
      </c>
      <c r="E142" s="59">
        <v>1410</v>
      </c>
      <c r="F142" s="61" t="s">
        <v>4</v>
      </c>
      <c r="G142" s="27">
        <v>466</v>
      </c>
      <c r="H142" s="60" t="s">
        <v>21</v>
      </c>
      <c r="I142" s="60" t="s">
        <v>21</v>
      </c>
      <c r="J142" s="61" t="s">
        <v>683</v>
      </c>
      <c r="K142" s="70" t="s">
        <v>358</v>
      </c>
      <c r="L142" s="60">
        <v>42746</v>
      </c>
      <c r="M142" s="7">
        <f t="shared" si="8"/>
        <v>1410</v>
      </c>
      <c r="N142" s="67">
        <v>0</v>
      </c>
      <c r="O142" s="9"/>
      <c r="P142" s="64"/>
      <c r="Q142" s="70"/>
      <c r="R142" s="70"/>
      <c r="S142" s="82"/>
      <c r="T142" s="70" t="s">
        <v>727</v>
      </c>
      <c r="U142" s="70">
        <v>80124010150</v>
      </c>
      <c r="V142" s="27"/>
    </row>
    <row r="143" spans="1:22" ht="30" customHeight="1">
      <c r="A143" s="66">
        <v>142</v>
      </c>
      <c r="B143" s="56">
        <v>42747</v>
      </c>
      <c r="C143" s="65" t="s">
        <v>410</v>
      </c>
      <c r="D143" s="153" t="s">
        <v>409</v>
      </c>
      <c r="E143" s="59">
        <v>125</v>
      </c>
      <c r="F143" s="61" t="s">
        <v>4</v>
      </c>
      <c r="G143" s="27">
        <v>465</v>
      </c>
      <c r="H143" s="60" t="s">
        <v>21</v>
      </c>
      <c r="I143" s="60" t="s">
        <v>21</v>
      </c>
      <c r="J143" s="61" t="s">
        <v>415</v>
      </c>
      <c r="K143" s="70" t="s">
        <v>411</v>
      </c>
      <c r="L143" s="60">
        <v>42748</v>
      </c>
      <c r="M143" s="7">
        <f t="shared" si="8"/>
        <v>125</v>
      </c>
      <c r="N143" s="67">
        <v>0</v>
      </c>
      <c r="O143" s="9">
        <f>ROUND(M143+M143*N143,2)</f>
        <v>125</v>
      </c>
      <c r="P143" s="64"/>
      <c r="Q143" s="70"/>
      <c r="R143" s="70"/>
      <c r="S143" s="82"/>
      <c r="T143" s="70" t="s">
        <v>727</v>
      </c>
      <c r="U143" s="70">
        <v>80124010150</v>
      </c>
      <c r="V143" s="27"/>
    </row>
    <row r="144" spans="1:22" ht="27" customHeight="1">
      <c r="A144" s="66">
        <v>143</v>
      </c>
      <c r="B144" s="56">
        <v>42751</v>
      </c>
      <c r="C144" s="65" t="s">
        <v>416</v>
      </c>
      <c r="D144" s="153" t="s">
        <v>364</v>
      </c>
      <c r="E144" s="64">
        <v>372.32</v>
      </c>
      <c r="F144" s="61" t="s">
        <v>4</v>
      </c>
      <c r="G144" s="27">
        <v>464</v>
      </c>
      <c r="H144" s="60" t="s">
        <v>21</v>
      </c>
      <c r="I144" s="60" t="s">
        <v>21</v>
      </c>
      <c r="J144" s="61" t="s">
        <v>163</v>
      </c>
      <c r="K144" s="70" t="s">
        <v>93</v>
      </c>
      <c r="L144" s="56">
        <v>42751</v>
      </c>
      <c r="M144" s="7">
        <f t="shared" si="8"/>
        <v>372.32</v>
      </c>
      <c r="N144" s="67">
        <v>0</v>
      </c>
      <c r="O144" s="9">
        <f>ROUND(M144+M144*N144,2)</f>
        <v>372.32</v>
      </c>
      <c r="P144" s="64"/>
      <c r="Q144" s="70"/>
      <c r="R144" s="70"/>
      <c r="S144" s="82"/>
      <c r="T144" s="70" t="s">
        <v>727</v>
      </c>
      <c r="U144" s="70">
        <v>80124010150</v>
      </c>
      <c r="V144" s="27"/>
    </row>
    <row r="145" spans="1:22" ht="30" customHeight="1">
      <c r="A145" s="66">
        <v>144</v>
      </c>
      <c r="B145" s="56">
        <v>42752</v>
      </c>
      <c r="C145" s="65" t="s">
        <v>414</v>
      </c>
      <c r="D145" s="153" t="s">
        <v>413</v>
      </c>
      <c r="E145" s="59">
        <v>536</v>
      </c>
      <c r="F145" s="61" t="s">
        <v>4</v>
      </c>
      <c r="G145" s="27">
        <v>463</v>
      </c>
      <c r="H145" s="60" t="s">
        <v>21</v>
      </c>
      <c r="I145" s="60" t="s">
        <v>21</v>
      </c>
      <c r="J145" s="61" t="s">
        <v>415</v>
      </c>
      <c r="K145" s="70" t="s">
        <v>411</v>
      </c>
      <c r="L145" s="60">
        <v>42752</v>
      </c>
      <c r="M145" s="7">
        <f t="shared" si="8"/>
        <v>536</v>
      </c>
      <c r="N145" s="67">
        <v>0</v>
      </c>
      <c r="O145" s="9">
        <f>ROUND(M145+M145*N145,2)</f>
        <v>536</v>
      </c>
      <c r="P145" s="64"/>
      <c r="Q145" s="70"/>
      <c r="R145" s="70"/>
      <c r="S145" s="82"/>
      <c r="T145" s="70" t="s">
        <v>727</v>
      </c>
      <c r="U145" s="70">
        <v>80124010150</v>
      </c>
      <c r="V145" s="27"/>
    </row>
    <row r="146" spans="1:22" ht="27" customHeight="1">
      <c r="A146" s="66">
        <v>145</v>
      </c>
      <c r="B146" s="56">
        <v>42761</v>
      </c>
      <c r="C146" s="65" t="s">
        <v>426</v>
      </c>
      <c r="D146" s="153" t="s">
        <v>417</v>
      </c>
      <c r="E146" s="45">
        <v>300</v>
      </c>
      <c r="F146" s="61" t="s">
        <v>4</v>
      </c>
      <c r="G146" s="27">
        <v>462</v>
      </c>
      <c r="H146" s="60" t="s">
        <v>21</v>
      </c>
      <c r="I146" s="60" t="s">
        <v>21</v>
      </c>
      <c r="J146" s="61" t="s">
        <v>418</v>
      </c>
      <c r="K146" s="70" t="s">
        <v>419</v>
      </c>
      <c r="L146" s="56">
        <v>42761</v>
      </c>
      <c r="M146" s="7">
        <f t="shared" si="8"/>
        <v>300</v>
      </c>
      <c r="N146" s="67">
        <v>0.22</v>
      </c>
      <c r="O146" s="9">
        <f>ROUND(M146+M146*N146,2)</f>
        <v>366</v>
      </c>
      <c r="P146" s="64"/>
      <c r="Q146" s="70"/>
      <c r="R146" s="70"/>
      <c r="S146" s="82"/>
      <c r="T146" s="70" t="s">
        <v>727</v>
      </c>
      <c r="U146" s="70">
        <v>80124010150</v>
      </c>
      <c r="V146" s="27"/>
    </row>
    <row r="147" spans="1:22" ht="27" customHeight="1">
      <c r="A147" s="66">
        <v>146</v>
      </c>
      <c r="B147" s="56">
        <v>42761</v>
      </c>
      <c r="C147" s="65" t="s">
        <v>420</v>
      </c>
      <c r="D147" s="153" t="s">
        <v>421</v>
      </c>
      <c r="E147" s="45">
        <v>450</v>
      </c>
      <c r="F147" s="61" t="s">
        <v>4</v>
      </c>
      <c r="G147" s="27">
        <v>461</v>
      </c>
      <c r="H147" s="60" t="s">
        <v>21</v>
      </c>
      <c r="I147" s="60" t="s">
        <v>21</v>
      </c>
      <c r="J147" s="61" t="s">
        <v>415</v>
      </c>
      <c r="K147" s="70" t="s">
        <v>411</v>
      </c>
      <c r="L147" s="60">
        <v>42748</v>
      </c>
      <c r="M147" s="7">
        <f t="shared" si="8"/>
        <v>450</v>
      </c>
      <c r="N147" s="67">
        <v>0</v>
      </c>
      <c r="O147" s="9">
        <f>ROUND(M147+M147*N147,2)</f>
        <v>450</v>
      </c>
      <c r="P147" s="64"/>
      <c r="Q147" s="70"/>
      <c r="R147" s="70"/>
      <c r="S147" s="82"/>
      <c r="T147" s="70" t="s">
        <v>727</v>
      </c>
      <c r="U147" s="70">
        <v>80124010150</v>
      </c>
      <c r="V147" s="27"/>
    </row>
    <row r="148" spans="1:22" ht="25.5" customHeight="1">
      <c r="A148" s="66">
        <v>147</v>
      </c>
      <c r="B148" s="56">
        <v>42762</v>
      </c>
      <c r="C148" s="65" t="s">
        <v>429</v>
      </c>
      <c r="D148" s="153" t="s">
        <v>425</v>
      </c>
      <c r="E148" s="45">
        <v>98.95</v>
      </c>
      <c r="F148" s="61" t="s">
        <v>4</v>
      </c>
      <c r="G148" s="27">
        <v>459</v>
      </c>
      <c r="H148" s="60" t="s">
        <v>21</v>
      </c>
      <c r="I148" s="60" t="s">
        <v>21</v>
      </c>
      <c r="J148" s="61" t="s">
        <v>422</v>
      </c>
      <c r="K148" s="99" t="s">
        <v>423</v>
      </c>
      <c r="L148" s="60">
        <v>42762</v>
      </c>
      <c r="M148" s="7">
        <f t="shared" si="8"/>
        <v>98.95</v>
      </c>
      <c r="N148" s="67" t="s">
        <v>424</v>
      </c>
      <c r="O148" s="9">
        <v>108.85</v>
      </c>
      <c r="P148" s="64"/>
      <c r="Q148" s="70"/>
      <c r="R148" s="70"/>
      <c r="S148" s="82"/>
      <c r="T148" s="70" t="s">
        <v>727</v>
      </c>
      <c r="U148" s="70">
        <v>80124010150</v>
      </c>
      <c r="V148" s="27"/>
    </row>
    <row r="149" spans="1:22" ht="41.25" customHeight="1">
      <c r="A149" s="66">
        <v>148</v>
      </c>
      <c r="B149" s="56">
        <v>42762</v>
      </c>
      <c r="C149" s="65" t="s">
        <v>428</v>
      </c>
      <c r="D149" s="153" t="s">
        <v>315</v>
      </c>
      <c r="E149" s="45">
        <v>8628.67</v>
      </c>
      <c r="F149" s="61" t="s">
        <v>92</v>
      </c>
      <c r="G149" s="27">
        <v>458</v>
      </c>
      <c r="H149" s="60" t="s">
        <v>21</v>
      </c>
      <c r="I149" s="60" t="s">
        <v>21</v>
      </c>
      <c r="J149" s="100" t="s">
        <v>317</v>
      </c>
      <c r="K149" s="70">
        <v>12202950155</v>
      </c>
      <c r="L149" s="56">
        <v>42762</v>
      </c>
      <c r="M149" s="7">
        <f t="shared" si="8"/>
        <v>8628.67</v>
      </c>
      <c r="N149" s="67">
        <v>0.05</v>
      </c>
      <c r="O149" s="9">
        <f aca="true" t="shared" si="9" ref="O149:O162">ROUND(M149+M149*N149,2)</f>
        <v>9060.1</v>
      </c>
      <c r="P149" s="64"/>
      <c r="Q149" s="70"/>
      <c r="R149" s="70"/>
      <c r="S149" s="82"/>
      <c r="T149" s="70" t="s">
        <v>727</v>
      </c>
      <c r="U149" s="70">
        <v>80124010150</v>
      </c>
      <c r="V149" s="27"/>
    </row>
    <row r="150" spans="1:22" ht="27" customHeight="1">
      <c r="A150" s="66">
        <v>149</v>
      </c>
      <c r="B150" s="56">
        <v>42765</v>
      </c>
      <c r="C150" s="65" t="s">
        <v>430</v>
      </c>
      <c r="D150" s="153" t="s">
        <v>431</v>
      </c>
      <c r="E150" s="45">
        <v>243</v>
      </c>
      <c r="F150" s="61" t="s">
        <v>4</v>
      </c>
      <c r="G150" s="27">
        <v>457</v>
      </c>
      <c r="H150" s="60" t="s">
        <v>21</v>
      </c>
      <c r="I150" s="60" t="s">
        <v>21</v>
      </c>
      <c r="J150" s="8" t="s">
        <v>1001</v>
      </c>
      <c r="K150" s="70" t="s">
        <v>232</v>
      </c>
      <c r="L150" s="56">
        <v>42765</v>
      </c>
      <c r="M150" s="7">
        <f t="shared" si="8"/>
        <v>243</v>
      </c>
      <c r="N150" s="67">
        <v>0</v>
      </c>
      <c r="O150" s="24">
        <f t="shared" si="9"/>
        <v>243</v>
      </c>
      <c r="P150" s="45"/>
      <c r="Q150" s="70"/>
      <c r="R150" s="70"/>
      <c r="S150" s="82"/>
      <c r="T150" s="70" t="s">
        <v>727</v>
      </c>
      <c r="U150" s="70">
        <v>80124010150</v>
      </c>
      <c r="V150" s="27"/>
    </row>
    <row r="151" spans="1:22" ht="27" customHeight="1">
      <c r="A151" s="66">
        <v>150</v>
      </c>
      <c r="B151" s="56">
        <v>42765</v>
      </c>
      <c r="C151" s="65" t="s">
        <v>432</v>
      </c>
      <c r="D151" s="153" t="s">
        <v>433</v>
      </c>
      <c r="E151" s="45">
        <v>1105</v>
      </c>
      <c r="F151" s="61" t="s">
        <v>4</v>
      </c>
      <c r="G151" s="27">
        <v>456</v>
      </c>
      <c r="H151" s="56">
        <v>42766</v>
      </c>
      <c r="I151" s="56">
        <v>42773</v>
      </c>
      <c r="J151" s="61" t="s">
        <v>171</v>
      </c>
      <c r="K151" s="70" t="s">
        <v>170</v>
      </c>
      <c r="L151" s="56">
        <v>42794</v>
      </c>
      <c r="M151" s="7">
        <f t="shared" si="8"/>
        <v>1105</v>
      </c>
      <c r="N151" s="67">
        <v>0.22</v>
      </c>
      <c r="O151" s="9">
        <f t="shared" si="9"/>
        <v>1348.1</v>
      </c>
      <c r="P151" s="64"/>
      <c r="Q151" s="70"/>
      <c r="R151" s="70"/>
      <c r="S151" s="82"/>
      <c r="T151" s="70" t="s">
        <v>727</v>
      </c>
      <c r="U151" s="70">
        <v>80124010150</v>
      </c>
      <c r="V151" s="27"/>
    </row>
    <row r="152" spans="1:22" ht="27" customHeight="1">
      <c r="A152" s="66">
        <v>151</v>
      </c>
      <c r="B152" s="56">
        <v>42767</v>
      </c>
      <c r="C152" s="65" t="s">
        <v>434</v>
      </c>
      <c r="D152" s="153" t="s">
        <v>435</v>
      </c>
      <c r="E152" s="45">
        <v>1030</v>
      </c>
      <c r="F152" s="61" t="s">
        <v>4</v>
      </c>
      <c r="G152" s="27">
        <v>455</v>
      </c>
      <c r="H152" s="60" t="s">
        <v>21</v>
      </c>
      <c r="I152" s="60" t="s">
        <v>21</v>
      </c>
      <c r="J152" s="29" t="s">
        <v>43</v>
      </c>
      <c r="K152" s="70" t="s">
        <v>44</v>
      </c>
      <c r="L152" s="56">
        <v>42767</v>
      </c>
      <c r="M152" s="7">
        <f t="shared" si="8"/>
        <v>1030</v>
      </c>
      <c r="N152" s="67">
        <v>0.1</v>
      </c>
      <c r="O152" s="9">
        <f t="shared" si="9"/>
        <v>1133</v>
      </c>
      <c r="P152" s="64"/>
      <c r="Q152" s="70"/>
      <c r="R152" s="70"/>
      <c r="S152" s="82"/>
      <c r="T152" s="70" t="s">
        <v>727</v>
      </c>
      <c r="U152" s="70">
        <v>80124010150</v>
      </c>
      <c r="V152" s="27"/>
    </row>
    <row r="153" spans="1:22" ht="27" customHeight="1">
      <c r="A153" s="66">
        <v>152</v>
      </c>
      <c r="B153" s="56">
        <v>42768</v>
      </c>
      <c r="C153" s="65" t="s">
        <v>455</v>
      </c>
      <c r="D153" s="153" t="s">
        <v>436</v>
      </c>
      <c r="E153" s="45">
        <v>4406.4</v>
      </c>
      <c r="F153" s="61" t="s">
        <v>158</v>
      </c>
      <c r="G153" s="27">
        <v>454</v>
      </c>
      <c r="H153" s="56">
        <v>42768</v>
      </c>
      <c r="I153" s="56">
        <v>42782</v>
      </c>
      <c r="J153" s="100" t="s">
        <v>456</v>
      </c>
      <c r="K153" s="70" t="s">
        <v>88</v>
      </c>
      <c r="L153" s="56">
        <v>42782</v>
      </c>
      <c r="M153" s="7">
        <f t="shared" si="8"/>
        <v>4406.4</v>
      </c>
      <c r="N153" s="67">
        <v>0.22</v>
      </c>
      <c r="O153" s="24">
        <f t="shared" si="9"/>
        <v>5375.81</v>
      </c>
      <c r="P153" s="45"/>
      <c r="Q153" s="70"/>
      <c r="R153" s="70"/>
      <c r="S153" s="82"/>
      <c r="T153" s="70" t="s">
        <v>727</v>
      </c>
      <c r="U153" s="70">
        <v>80124010150</v>
      </c>
      <c r="V153" s="27"/>
    </row>
    <row r="154" spans="1:22" ht="57" customHeight="1">
      <c r="A154" s="66">
        <v>153</v>
      </c>
      <c r="B154" s="56">
        <v>42774</v>
      </c>
      <c r="C154" s="65" t="s">
        <v>437</v>
      </c>
      <c r="D154" s="153" t="s">
        <v>438</v>
      </c>
      <c r="E154" s="45">
        <v>4665.46</v>
      </c>
      <c r="F154" s="61" t="s">
        <v>158</v>
      </c>
      <c r="G154" s="27">
        <v>453</v>
      </c>
      <c r="H154" s="56">
        <v>42775</v>
      </c>
      <c r="I154" s="56">
        <v>42790</v>
      </c>
      <c r="J154" s="61" t="s">
        <v>467</v>
      </c>
      <c r="K154" s="101" t="s">
        <v>466</v>
      </c>
      <c r="L154" s="102">
        <v>42795</v>
      </c>
      <c r="M154" s="7">
        <f t="shared" si="8"/>
        <v>4665.46</v>
      </c>
      <c r="N154" s="67">
        <v>0.22</v>
      </c>
      <c r="O154" s="24">
        <f t="shared" si="9"/>
        <v>5691.86</v>
      </c>
      <c r="P154" s="45"/>
      <c r="Q154" s="70"/>
      <c r="R154" s="70"/>
      <c r="S154" s="82"/>
      <c r="T154" s="70" t="s">
        <v>727</v>
      </c>
      <c r="U154" s="70">
        <v>80124010150</v>
      </c>
      <c r="V154" s="27"/>
    </row>
    <row r="155" spans="1:23" ht="27" customHeight="1">
      <c r="A155" s="66">
        <v>154</v>
      </c>
      <c r="B155" s="56">
        <v>42775</v>
      </c>
      <c r="C155" s="65" t="s">
        <v>451</v>
      </c>
      <c r="D155" s="153" t="s">
        <v>439</v>
      </c>
      <c r="E155" s="45">
        <v>246</v>
      </c>
      <c r="F155" s="8" t="s">
        <v>907</v>
      </c>
      <c r="G155" s="27">
        <v>452</v>
      </c>
      <c r="H155" s="60" t="s">
        <v>21</v>
      </c>
      <c r="I155" s="60" t="s">
        <v>21</v>
      </c>
      <c r="J155" s="61" t="s">
        <v>203</v>
      </c>
      <c r="K155" s="70" t="s">
        <v>204</v>
      </c>
      <c r="L155" s="56">
        <v>42776</v>
      </c>
      <c r="M155" s="7">
        <f t="shared" si="8"/>
        <v>246</v>
      </c>
      <c r="N155" s="67">
        <v>0.22</v>
      </c>
      <c r="O155" s="24">
        <f t="shared" si="9"/>
        <v>300.12</v>
      </c>
      <c r="P155" s="45"/>
      <c r="Q155" s="70"/>
      <c r="R155" s="70"/>
      <c r="S155" s="82"/>
      <c r="T155" s="70" t="s">
        <v>727</v>
      </c>
      <c r="U155" s="70">
        <v>80124010150</v>
      </c>
      <c r="V155" s="27"/>
      <c r="W155" s="68" t="s">
        <v>641</v>
      </c>
    </row>
    <row r="156" spans="1:22" ht="27" customHeight="1">
      <c r="A156" s="66">
        <v>155</v>
      </c>
      <c r="B156" s="56">
        <v>42775</v>
      </c>
      <c r="C156" s="65" t="s">
        <v>440</v>
      </c>
      <c r="D156" s="153" t="s">
        <v>441</v>
      </c>
      <c r="E156" s="45">
        <v>2820.73</v>
      </c>
      <c r="F156" s="8" t="s">
        <v>907</v>
      </c>
      <c r="G156" s="27">
        <v>451</v>
      </c>
      <c r="H156" s="60" t="s">
        <v>21</v>
      </c>
      <c r="I156" s="60" t="s">
        <v>21</v>
      </c>
      <c r="J156" s="61" t="s">
        <v>195</v>
      </c>
      <c r="K156" s="70" t="s">
        <v>196</v>
      </c>
      <c r="L156" s="56">
        <v>42776</v>
      </c>
      <c r="M156" s="7">
        <f t="shared" si="8"/>
        <v>2820.73</v>
      </c>
      <c r="N156" s="67">
        <v>0.22</v>
      </c>
      <c r="O156" s="24">
        <f t="shared" si="9"/>
        <v>3441.29</v>
      </c>
      <c r="P156" s="45"/>
      <c r="Q156" s="70"/>
      <c r="R156" s="70"/>
      <c r="S156" s="82"/>
      <c r="T156" s="70" t="s">
        <v>727</v>
      </c>
      <c r="U156" s="70">
        <v>80124010150</v>
      </c>
      <c r="V156" s="27"/>
    </row>
    <row r="157" spans="1:22" ht="27" customHeight="1">
      <c r="A157" s="66">
        <v>156</v>
      </c>
      <c r="B157" s="56">
        <v>42779</v>
      </c>
      <c r="C157" s="65" t="s">
        <v>442</v>
      </c>
      <c r="D157" s="153" t="s">
        <v>443</v>
      </c>
      <c r="E157" s="45">
        <v>1060</v>
      </c>
      <c r="F157" s="61" t="s">
        <v>4</v>
      </c>
      <c r="G157" s="27">
        <v>450</v>
      </c>
      <c r="H157" s="60" t="s">
        <v>21</v>
      </c>
      <c r="I157" s="60" t="s">
        <v>21</v>
      </c>
      <c r="J157" s="29" t="s">
        <v>43</v>
      </c>
      <c r="K157" s="70" t="s">
        <v>44</v>
      </c>
      <c r="L157" s="56">
        <v>42779</v>
      </c>
      <c r="M157" s="7">
        <f t="shared" si="8"/>
        <v>1060</v>
      </c>
      <c r="N157" s="67">
        <v>0.22</v>
      </c>
      <c r="O157" s="24">
        <f t="shared" si="9"/>
        <v>1293.2</v>
      </c>
      <c r="P157" s="45"/>
      <c r="Q157" s="70"/>
      <c r="R157" s="70"/>
      <c r="S157" s="82"/>
      <c r="T157" s="70" t="s">
        <v>727</v>
      </c>
      <c r="U157" s="70">
        <v>80124010150</v>
      </c>
      <c r="V157" s="27"/>
    </row>
    <row r="158" spans="1:22" ht="27" customHeight="1">
      <c r="A158" s="66">
        <v>157</v>
      </c>
      <c r="B158" s="56">
        <v>42779</v>
      </c>
      <c r="C158" s="65" t="s">
        <v>446</v>
      </c>
      <c r="D158" s="153" t="s">
        <v>444</v>
      </c>
      <c r="E158" s="45">
        <v>690</v>
      </c>
      <c r="F158" s="61" t="s">
        <v>4</v>
      </c>
      <c r="G158" s="27">
        <v>449</v>
      </c>
      <c r="H158" s="60" t="s">
        <v>21</v>
      </c>
      <c r="I158" s="60" t="s">
        <v>21</v>
      </c>
      <c r="J158" s="29" t="s">
        <v>43</v>
      </c>
      <c r="K158" s="70" t="s">
        <v>44</v>
      </c>
      <c r="L158" s="56">
        <v>42779</v>
      </c>
      <c r="M158" s="7">
        <f t="shared" si="8"/>
        <v>690</v>
      </c>
      <c r="N158" s="67">
        <v>0.22</v>
      </c>
      <c r="O158" s="24">
        <f t="shared" si="9"/>
        <v>841.8</v>
      </c>
      <c r="P158" s="45"/>
      <c r="Q158" s="70"/>
      <c r="R158" s="70"/>
      <c r="S158" s="82"/>
      <c r="T158" s="70" t="s">
        <v>727</v>
      </c>
      <c r="U158" s="70">
        <v>80124010150</v>
      </c>
      <c r="V158" s="27"/>
    </row>
    <row r="159" spans="1:22" ht="39" customHeight="1">
      <c r="A159" s="66">
        <v>158</v>
      </c>
      <c r="B159" s="56">
        <v>42779</v>
      </c>
      <c r="C159" s="65" t="s">
        <v>445</v>
      </c>
      <c r="D159" s="153" t="s">
        <v>447</v>
      </c>
      <c r="E159" s="45">
        <v>1139</v>
      </c>
      <c r="F159" s="61" t="s">
        <v>4</v>
      </c>
      <c r="G159" s="27">
        <v>448</v>
      </c>
      <c r="H159" s="60" t="s">
        <v>21</v>
      </c>
      <c r="I159" s="60" t="s">
        <v>21</v>
      </c>
      <c r="J159" s="29" t="s">
        <v>448</v>
      </c>
      <c r="K159" s="70" t="s">
        <v>449</v>
      </c>
      <c r="L159" s="56">
        <v>42779</v>
      </c>
      <c r="M159" s="7">
        <f t="shared" si="8"/>
        <v>1139</v>
      </c>
      <c r="N159" s="67">
        <v>0</v>
      </c>
      <c r="O159" s="24">
        <f t="shared" si="9"/>
        <v>1139</v>
      </c>
      <c r="P159" s="45"/>
      <c r="Q159" s="70"/>
      <c r="R159" s="70"/>
      <c r="S159" s="82"/>
      <c r="T159" s="70" t="s">
        <v>727</v>
      </c>
      <c r="U159" s="70">
        <v>80124010150</v>
      </c>
      <c r="V159" s="27"/>
    </row>
    <row r="160" spans="1:22" ht="27" customHeight="1">
      <c r="A160" s="66">
        <v>159</v>
      </c>
      <c r="B160" s="56">
        <v>42793</v>
      </c>
      <c r="C160" s="65" t="s">
        <v>457</v>
      </c>
      <c r="D160" s="153" t="s">
        <v>458</v>
      </c>
      <c r="E160" s="45">
        <v>1212</v>
      </c>
      <c r="F160" s="61" t="s">
        <v>4</v>
      </c>
      <c r="G160" s="27">
        <v>446</v>
      </c>
      <c r="H160" s="60" t="s">
        <v>21</v>
      </c>
      <c r="I160" s="60" t="s">
        <v>21</v>
      </c>
      <c r="J160" s="61" t="s">
        <v>197</v>
      </c>
      <c r="K160" s="70" t="s">
        <v>69</v>
      </c>
      <c r="L160" s="56">
        <v>42793</v>
      </c>
      <c r="M160" s="7">
        <f t="shared" si="8"/>
        <v>1212</v>
      </c>
      <c r="N160" s="67">
        <v>0.1</v>
      </c>
      <c r="O160" s="24">
        <f t="shared" si="9"/>
        <v>1333.2</v>
      </c>
      <c r="P160" s="45"/>
      <c r="Q160" s="70"/>
      <c r="R160" s="70"/>
      <c r="S160" s="82"/>
      <c r="T160" s="70" t="s">
        <v>727</v>
      </c>
      <c r="U160" s="70">
        <v>80124010150</v>
      </c>
      <c r="V160" s="27"/>
    </row>
    <row r="161" spans="1:22" ht="27" customHeight="1">
      <c r="A161" s="66">
        <v>160</v>
      </c>
      <c r="B161" s="56">
        <v>42793</v>
      </c>
      <c r="C161" s="65" t="s">
        <v>460</v>
      </c>
      <c r="D161" s="153" t="s">
        <v>461</v>
      </c>
      <c r="E161" s="45">
        <v>1150</v>
      </c>
      <c r="F161" s="61" t="s">
        <v>4</v>
      </c>
      <c r="G161" s="27">
        <v>445</v>
      </c>
      <c r="H161" s="60" t="s">
        <v>21</v>
      </c>
      <c r="I161" s="60" t="s">
        <v>21</v>
      </c>
      <c r="J161" s="61" t="s">
        <v>462</v>
      </c>
      <c r="K161" s="70" t="s">
        <v>463</v>
      </c>
      <c r="L161" s="56">
        <v>42793</v>
      </c>
      <c r="M161" s="7">
        <f t="shared" si="8"/>
        <v>1150</v>
      </c>
      <c r="N161" s="67">
        <v>0</v>
      </c>
      <c r="O161" s="24">
        <f t="shared" si="9"/>
        <v>1150</v>
      </c>
      <c r="P161" s="45"/>
      <c r="Q161" s="70"/>
      <c r="R161" s="70"/>
      <c r="S161" s="82"/>
      <c r="T161" s="70" t="s">
        <v>727</v>
      </c>
      <c r="U161" s="70">
        <v>80124010150</v>
      </c>
      <c r="V161" s="27"/>
    </row>
    <row r="162" spans="1:22" ht="27" customHeight="1">
      <c r="A162" s="66">
        <v>161</v>
      </c>
      <c r="B162" s="56">
        <v>42793</v>
      </c>
      <c r="C162" s="65" t="s">
        <v>464</v>
      </c>
      <c r="D162" s="153" t="s">
        <v>465</v>
      </c>
      <c r="E162" s="45">
        <v>360</v>
      </c>
      <c r="F162" s="61" t="s">
        <v>4</v>
      </c>
      <c r="G162" s="27">
        <v>445</v>
      </c>
      <c r="H162" s="56">
        <v>42766</v>
      </c>
      <c r="I162" s="56">
        <v>42773</v>
      </c>
      <c r="J162" s="61" t="s">
        <v>86</v>
      </c>
      <c r="K162" s="70" t="s">
        <v>87</v>
      </c>
      <c r="L162" s="56">
        <v>42794</v>
      </c>
      <c r="M162" s="7">
        <f t="shared" si="8"/>
        <v>360</v>
      </c>
      <c r="N162" s="67">
        <v>0.22</v>
      </c>
      <c r="O162" s="24">
        <f t="shared" si="9"/>
        <v>439.2</v>
      </c>
      <c r="P162" s="45"/>
      <c r="Q162" s="70"/>
      <c r="R162" s="70"/>
      <c r="S162" s="82"/>
      <c r="T162" s="70" t="s">
        <v>727</v>
      </c>
      <c r="U162" s="70">
        <v>80124010150</v>
      </c>
      <c r="V162" s="27"/>
    </row>
    <row r="163" spans="1:22" ht="27" customHeight="1">
      <c r="A163" s="66">
        <v>162</v>
      </c>
      <c r="B163" s="56">
        <v>42807</v>
      </c>
      <c r="C163" s="65" t="s">
        <v>470</v>
      </c>
      <c r="D163" s="153" t="s">
        <v>486</v>
      </c>
      <c r="E163" s="45">
        <v>1358.64</v>
      </c>
      <c r="F163" s="61" t="s">
        <v>4</v>
      </c>
      <c r="G163" s="27">
        <v>447</v>
      </c>
      <c r="H163" s="60">
        <v>42794</v>
      </c>
      <c r="I163" s="60">
        <v>42804</v>
      </c>
      <c r="J163" s="100" t="s">
        <v>57</v>
      </c>
      <c r="K163" s="70" t="s">
        <v>58</v>
      </c>
      <c r="L163" s="56">
        <v>42807</v>
      </c>
      <c r="M163" s="7">
        <f t="shared" si="8"/>
        <v>1358.64</v>
      </c>
      <c r="N163" s="67"/>
      <c r="O163" s="24">
        <v>1493.28</v>
      </c>
      <c r="P163" s="45"/>
      <c r="Q163" s="70"/>
      <c r="R163" s="70"/>
      <c r="S163" s="82"/>
      <c r="T163" s="70" t="s">
        <v>727</v>
      </c>
      <c r="U163" s="70">
        <v>80124010150</v>
      </c>
      <c r="V163" s="27"/>
    </row>
    <row r="164" spans="1:22" ht="27" customHeight="1">
      <c r="A164" s="66">
        <v>163</v>
      </c>
      <c r="B164" s="56">
        <v>42800</v>
      </c>
      <c r="C164" s="65" t="s">
        <v>468</v>
      </c>
      <c r="D164" s="153" t="s">
        <v>469</v>
      </c>
      <c r="E164" s="45">
        <v>1168</v>
      </c>
      <c r="F164" s="61" t="s">
        <v>4</v>
      </c>
      <c r="G164" s="27">
        <v>444</v>
      </c>
      <c r="H164" s="60" t="s">
        <v>21</v>
      </c>
      <c r="I164" s="60" t="s">
        <v>21</v>
      </c>
      <c r="J164" s="8" t="s">
        <v>1001</v>
      </c>
      <c r="K164" s="70" t="s">
        <v>232</v>
      </c>
      <c r="L164" s="56">
        <v>42765</v>
      </c>
      <c r="M164" s="7">
        <f t="shared" si="8"/>
        <v>1168</v>
      </c>
      <c r="N164" s="67">
        <v>0</v>
      </c>
      <c r="O164" s="24">
        <f aca="true" t="shared" si="10" ref="O164:O195">ROUND(M164+M164*N164,2)</f>
        <v>1168</v>
      </c>
      <c r="P164" s="45"/>
      <c r="Q164" s="70"/>
      <c r="R164" s="70"/>
      <c r="S164" s="82"/>
      <c r="T164" s="70" t="s">
        <v>727</v>
      </c>
      <c r="U164" s="70">
        <v>80124010150</v>
      </c>
      <c r="V164" s="27"/>
    </row>
    <row r="165" spans="1:22" ht="27" customHeight="1">
      <c r="A165" s="66">
        <v>164</v>
      </c>
      <c r="B165" s="56">
        <v>42803</v>
      </c>
      <c r="C165" s="65" t="s">
        <v>472</v>
      </c>
      <c r="D165" s="153" t="s">
        <v>473</v>
      </c>
      <c r="E165" s="45">
        <v>2080</v>
      </c>
      <c r="F165" s="61" t="s">
        <v>4</v>
      </c>
      <c r="G165" s="27">
        <v>438</v>
      </c>
      <c r="H165" s="60">
        <v>42803</v>
      </c>
      <c r="I165" s="60">
        <v>42803</v>
      </c>
      <c r="J165" s="61" t="s">
        <v>242</v>
      </c>
      <c r="K165" s="70" t="s">
        <v>243</v>
      </c>
      <c r="L165" s="56">
        <v>42803</v>
      </c>
      <c r="M165" s="7">
        <f t="shared" si="8"/>
        <v>2080</v>
      </c>
      <c r="N165" s="67">
        <v>0.22</v>
      </c>
      <c r="O165" s="24">
        <f t="shared" si="10"/>
        <v>2537.6</v>
      </c>
      <c r="P165" s="45"/>
      <c r="Q165" s="70"/>
      <c r="R165" s="70"/>
      <c r="S165" s="82"/>
      <c r="T165" s="70" t="s">
        <v>727</v>
      </c>
      <c r="U165" s="70">
        <v>80124010150</v>
      </c>
      <c r="V165" s="27"/>
    </row>
    <row r="166" spans="1:22" ht="27" customHeight="1">
      <c r="A166" s="66">
        <v>165</v>
      </c>
      <c r="B166" s="56">
        <v>42803</v>
      </c>
      <c r="C166" s="65" t="s">
        <v>474</v>
      </c>
      <c r="D166" s="153" t="s">
        <v>475</v>
      </c>
      <c r="E166" s="45">
        <v>640</v>
      </c>
      <c r="F166" s="61" t="s">
        <v>4</v>
      </c>
      <c r="G166" s="27">
        <v>442</v>
      </c>
      <c r="H166" s="60">
        <v>42803</v>
      </c>
      <c r="I166" s="60">
        <v>42803</v>
      </c>
      <c r="J166" s="29" t="s">
        <v>43</v>
      </c>
      <c r="K166" s="70" t="s">
        <v>44</v>
      </c>
      <c r="L166" s="56">
        <v>42803</v>
      </c>
      <c r="M166" s="7">
        <f t="shared" si="8"/>
        <v>640</v>
      </c>
      <c r="N166" s="67">
        <v>0.1</v>
      </c>
      <c r="O166" s="24">
        <f t="shared" si="10"/>
        <v>704</v>
      </c>
      <c r="P166" s="45"/>
      <c r="Q166" s="70"/>
      <c r="R166" s="70"/>
      <c r="S166" s="82"/>
      <c r="T166" s="70" t="s">
        <v>727</v>
      </c>
      <c r="U166" s="70">
        <v>80124010150</v>
      </c>
      <c r="V166" s="27"/>
    </row>
    <row r="167" spans="1:22" ht="40.5" customHeight="1">
      <c r="A167" s="66">
        <v>166</v>
      </c>
      <c r="B167" s="56">
        <v>42803</v>
      </c>
      <c r="C167" s="65" t="s">
        <v>1199</v>
      </c>
      <c r="D167" s="153" t="s">
        <v>476</v>
      </c>
      <c r="E167" s="45">
        <v>400</v>
      </c>
      <c r="F167" s="61" t="s">
        <v>4</v>
      </c>
      <c r="G167" s="27">
        <v>441</v>
      </c>
      <c r="H167" s="60">
        <v>42803</v>
      </c>
      <c r="I167" s="60">
        <v>42803</v>
      </c>
      <c r="J167" s="103" t="s">
        <v>1200</v>
      </c>
      <c r="K167" s="70" t="s">
        <v>481</v>
      </c>
      <c r="L167" s="56">
        <v>42803</v>
      </c>
      <c r="M167" s="7">
        <f t="shared" si="8"/>
        <v>400</v>
      </c>
      <c r="N167" s="67">
        <v>0</v>
      </c>
      <c r="O167" s="24">
        <f t="shared" si="10"/>
        <v>400</v>
      </c>
      <c r="P167" s="45"/>
      <c r="Q167" s="70"/>
      <c r="R167" s="70"/>
      <c r="S167" s="82"/>
      <c r="T167" s="70" t="s">
        <v>727</v>
      </c>
      <c r="U167" s="70">
        <v>80124010150</v>
      </c>
      <c r="V167" s="27"/>
    </row>
    <row r="168" spans="1:22" ht="27" customHeight="1">
      <c r="A168" s="66">
        <v>167</v>
      </c>
      <c r="B168" s="56">
        <v>42803</v>
      </c>
      <c r="C168" s="65" t="s">
        <v>477</v>
      </c>
      <c r="D168" s="153" t="s">
        <v>478</v>
      </c>
      <c r="E168" s="45">
        <f>600*3</f>
        <v>1800</v>
      </c>
      <c r="F168" s="61" t="s">
        <v>4</v>
      </c>
      <c r="G168" s="27">
        <v>440</v>
      </c>
      <c r="H168" s="60">
        <v>42803</v>
      </c>
      <c r="I168" s="60">
        <v>42803</v>
      </c>
      <c r="J168" s="29" t="s">
        <v>43</v>
      </c>
      <c r="K168" s="70" t="s">
        <v>44</v>
      </c>
      <c r="L168" s="56">
        <v>42803</v>
      </c>
      <c r="M168" s="7">
        <f t="shared" si="8"/>
        <v>1800</v>
      </c>
      <c r="N168" s="67">
        <v>0.1</v>
      </c>
      <c r="O168" s="24">
        <f t="shared" si="10"/>
        <v>1980</v>
      </c>
      <c r="P168" s="45"/>
      <c r="Q168" s="70"/>
      <c r="R168" s="70"/>
      <c r="S168" s="82"/>
      <c r="T168" s="70" t="s">
        <v>727</v>
      </c>
      <c r="U168" s="70">
        <v>80124010150</v>
      </c>
      <c r="V168" s="27"/>
    </row>
    <row r="169" spans="1:22" ht="41.25" customHeight="1">
      <c r="A169" s="66">
        <v>168</v>
      </c>
      <c r="B169" s="56">
        <v>42803</v>
      </c>
      <c r="C169" s="65" t="s">
        <v>479</v>
      </c>
      <c r="D169" s="153" t="s">
        <v>480</v>
      </c>
      <c r="E169" s="45">
        <v>2148.66</v>
      </c>
      <c r="F169" s="61" t="s">
        <v>4</v>
      </c>
      <c r="G169" s="27">
        <v>439</v>
      </c>
      <c r="H169" s="60">
        <v>42803</v>
      </c>
      <c r="I169" s="60">
        <v>42803</v>
      </c>
      <c r="J169" s="61" t="s">
        <v>482</v>
      </c>
      <c r="K169" s="70" t="s">
        <v>483</v>
      </c>
      <c r="L169" s="56">
        <v>42803</v>
      </c>
      <c r="M169" s="7">
        <f t="shared" si="8"/>
        <v>2148.66</v>
      </c>
      <c r="N169" s="67">
        <v>0.22</v>
      </c>
      <c r="O169" s="24">
        <f t="shared" si="10"/>
        <v>2621.37</v>
      </c>
      <c r="P169" s="45"/>
      <c r="Q169" s="70"/>
      <c r="R169" s="70"/>
      <c r="S169" s="82"/>
      <c r="T169" s="70" t="s">
        <v>727</v>
      </c>
      <c r="U169" s="70">
        <v>80124010150</v>
      </c>
      <c r="V169" s="27"/>
    </row>
    <row r="170" spans="1:22" ht="27" customHeight="1">
      <c r="A170" s="66">
        <v>169</v>
      </c>
      <c r="B170" s="56">
        <v>42804</v>
      </c>
      <c r="C170" s="65" t="s">
        <v>485</v>
      </c>
      <c r="D170" s="153" t="s">
        <v>484</v>
      </c>
      <c r="E170" s="45">
        <v>3573.66</v>
      </c>
      <c r="F170" s="61" t="s">
        <v>4</v>
      </c>
      <c r="G170" s="27">
        <v>437</v>
      </c>
      <c r="H170" s="56">
        <v>42802</v>
      </c>
      <c r="I170" s="56">
        <v>42804</v>
      </c>
      <c r="J170" s="61" t="s">
        <v>265</v>
      </c>
      <c r="K170" s="70" t="s">
        <v>268</v>
      </c>
      <c r="L170" s="56">
        <v>42808</v>
      </c>
      <c r="M170" s="7">
        <f t="shared" si="8"/>
        <v>3573.66</v>
      </c>
      <c r="N170" s="67">
        <v>0.22</v>
      </c>
      <c r="O170" s="24">
        <f t="shared" si="10"/>
        <v>4359.87</v>
      </c>
      <c r="P170" s="45"/>
      <c r="Q170" s="70"/>
      <c r="R170" s="70"/>
      <c r="S170" s="82"/>
      <c r="T170" s="70" t="s">
        <v>727</v>
      </c>
      <c r="U170" s="70">
        <v>80124010150</v>
      </c>
      <c r="V170" s="27"/>
    </row>
    <row r="171" spans="1:22" ht="27" customHeight="1">
      <c r="A171" s="66">
        <v>170</v>
      </c>
      <c r="B171" s="56">
        <v>42808</v>
      </c>
      <c r="C171" s="65" t="s">
        <v>487</v>
      </c>
      <c r="D171" s="153" t="s">
        <v>488</v>
      </c>
      <c r="E171" s="45">
        <v>600</v>
      </c>
      <c r="F171" s="61" t="s">
        <v>4</v>
      </c>
      <c r="G171" s="27">
        <v>436</v>
      </c>
      <c r="H171" s="56">
        <v>42808</v>
      </c>
      <c r="I171" s="56">
        <v>42808</v>
      </c>
      <c r="J171" s="61" t="s">
        <v>22</v>
      </c>
      <c r="K171" s="70" t="s">
        <v>23</v>
      </c>
      <c r="L171" s="56">
        <v>42808</v>
      </c>
      <c r="M171" s="7">
        <f t="shared" si="8"/>
        <v>600</v>
      </c>
      <c r="N171" s="67">
        <v>0.1</v>
      </c>
      <c r="O171" s="24">
        <f t="shared" si="10"/>
        <v>660</v>
      </c>
      <c r="P171" s="45"/>
      <c r="Q171" s="70"/>
      <c r="R171" s="70"/>
      <c r="S171" s="82"/>
      <c r="T171" s="70" t="s">
        <v>727</v>
      </c>
      <c r="U171" s="70">
        <v>80124010150</v>
      </c>
      <c r="V171" s="27"/>
    </row>
    <row r="172" spans="1:22" ht="27" customHeight="1">
      <c r="A172" s="66">
        <v>171</v>
      </c>
      <c r="B172" s="56">
        <v>42808</v>
      </c>
      <c r="C172" s="65" t="s">
        <v>489</v>
      </c>
      <c r="D172" s="153" t="s">
        <v>490</v>
      </c>
      <c r="E172" s="45">
        <v>320</v>
      </c>
      <c r="F172" s="61" t="s">
        <v>4</v>
      </c>
      <c r="G172" s="27">
        <v>435</v>
      </c>
      <c r="H172" s="56">
        <v>42808</v>
      </c>
      <c r="I172" s="56">
        <v>42808</v>
      </c>
      <c r="J172" s="100" t="s">
        <v>333</v>
      </c>
      <c r="K172" s="70" t="s">
        <v>36</v>
      </c>
      <c r="L172" s="56">
        <v>42808</v>
      </c>
      <c r="M172" s="7">
        <f t="shared" si="8"/>
        <v>320</v>
      </c>
      <c r="N172" s="67">
        <v>0</v>
      </c>
      <c r="O172" s="24">
        <f t="shared" si="10"/>
        <v>320</v>
      </c>
      <c r="P172" s="45"/>
      <c r="Q172" s="70"/>
      <c r="R172" s="70"/>
      <c r="S172" s="82"/>
      <c r="T172" s="70" t="s">
        <v>727</v>
      </c>
      <c r="U172" s="70">
        <v>80124010150</v>
      </c>
      <c r="V172" s="27"/>
    </row>
    <row r="173" spans="1:22" ht="27" customHeight="1">
      <c r="A173" s="66">
        <v>172</v>
      </c>
      <c r="B173" s="56">
        <v>42808</v>
      </c>
      <c r="C173" s="65" t="s">
        <v>491</v>
      </c>
      <c r="D173" s="153" t="s">
        <v>492</v>
      </c>
      <c r="E173" s="45">
        <v>1080</v>
      </c>
      <c r="F173" s="61" t="s">
        <v>4</v>
      </c>
      <c r="G173" s="27">
        <v>434</v>
      </c>
      <c r="H173" s="56">
        <v>42808</v>
      </c>
      <c r="I173" s="56">
        <v>42808</v>
      </c>
      <c r="J173" s="61" t="s">
        <v>493</v>
      </c>
      <c r="K173" s="70" t="s">
        <v>494</v>
      </c>
      <c r="L173" s="56">
        <v>42808</v>
      </c>
      <c r="M173" s="7">
        <f aca="true" t="shared" si="11" ref="M173:M191">E173</f>
        <v>1080</v>
      </c>
      <c r="N173" s="67">
        <v>0.1</v>
      </c>
      <c r="O173" s="24">
        <f t="shared" si="10"/>
        <v>1188</v>
      </c>
      <c r="P173" s="45"/>
      <c r="Q173" s="70"/>
      <c r="R173" s="70"/>
      <c r="S173" s="82"/>
      <c r="T173" s="70" t="s">
        <v>727</v>
      </c>
      <c r="U173" s="70">
        <v>80124010150</v>
      </c>
      <c r="V173" s="27"/>
    </row>
    <row r="174" spans="1:22" ht="27" customHeight="1">
      <c r="A174" s="66">
        <v>173</v>
      </c>
      <c r="B174" s="56">
        <v>42808</v>
      </c>
      <c r="C174" s="65" t="s">
        <v>495</v>
      </c>
      <c r="D174" s="153" t="s">
        <v>496</v>
      </c>
      <c r="E174" s="45">
        <v>1056</v>
      </c>
      <c r="F174" s="61" t="s">
        <v>4</v>
      </c>
      <c r="G174" s="27">
        <v>433</v>
      </c>
      <c r="H174" s="56">
        <v>42809</v>
      </c>
      <c r="I174" s="56">
        <v>42809</v>
      </c>
      <c r="J174" s="61" t="s">
        <v>251</v>
      </c>
      <c r="K174" s="70" t="s">
        <v>252</v>
      </c>
      <c r="L174" s="56">
        <v>42809</v>
      </c>
      <c r="M174" s="7">
        <f t="shared" si="11"/>
        <v>1056</v>
      </c>
      <c r="N174" s="67">
        <v>0</v>
      </c>
      <c r="O174" s="24">
        <f t="shared" si="10"/>
        <v>1056</v>
      </c>
      <c r="P174" s="45"/>
      <c r="Q174" s="70"/>
      <c r="R174" s="70"/>
      <c r="S174" s="82"/>
      <c r="T174" s="70" t="s">
        <v>727</v>
      </c>
      <c r="U174" s="70">
        <v>80124010150</v>
      </c>
      <c r="V174" s="27"/>
    </row>
    <row r="175" spans="1:22" ht="24.75" customHeight="1">
      <c r="A175" s="66">
        <v>174</v>
      </c>
      <c r="B175" s="56">
        <v>42810</v>
      </c>
      <c r="C175" s="65" t="s">
        <v>502</v>
      </c>
      <c r="D175" s="153" t="s">
        <v>498</v>
      </c>
      <c r="E175" s="45">
        <v>154.42</v>
      </c>
      <c r="F175" s="61" t="s">
        <v>4</v>
      </c>
      <c r="G175" s="27">
        <v>430</v>
      </c>
      <c r="H175" s="56">
        <v>42810</v>
      </c>
      <c r="I175" s="56">
        <v>42811</v>
      </c>
      <c r="J175" s="61" t="s">
        <v>504</v>
      </c>
      <c r="K175" s="70" t="s">
        <v>505</v>
      </c>
      <c r="L175" s="56">
        <v>42814</v>
      </c>
      <c r="M175" s="7">
        <f t="shared" si="11"/>
        <v>154.42</v>
      </c>
      <c r="N175" s="67">
        <v>0.22</v>
      </c>
      <c r="O175" s="24">
        <f t="shared" si="10"/>
        <v>188.39</v>
      </c>
      <c r="P175" s="45"/>
      <c r="Q175" s="70"/>
      <c r="R175" s="70"/>
      <c r="S175" s="82"/>
      <c r="T175" s="70" t="s">
        <v>727</v>
      </c>
      <c r="U175" s="70">
        <v>80124010150</v>
      </c>
      <c r="V175" s="27"/>
    </row>
    <row r="176" spans="1:22" ht="24.75" customHeight="1">
      <c r="A176" s="66">
        <v>175</v>
      </c>
      <c r="B176" s="56">
        <v>42810</v>
      </c>
      <c r="C176" s="65" t="s">
        <v>507</v>
      </c>
      <c r="D176" s="153" t="s">
        <v>506</v>
      </c>
      <c r="E176" s="45">
        <v>1961.64</v>
      </c>
      <c r="F176" s="61" t="s">
        <v>4</v>
      </c>
      <c r="G176" s="27">
        <v>430</v>
      </c>
      <c r="H176" s="56">
        <v>42810</v>
      </c>
      <c r="I176" s="56">
        <v>42814</v>
      </c>
      <c r="J176" s="61" t="s">
        <v>680</v>
      </c>
      <c r="K176" s="70" t="s">
        <v>511</v>
      </c>
      <c r="L176" s="56">
        <v>42814</v>
      </c>
      <c r="M176" s="7">
        <f t="shared" si="11"/>
        <v>1961.64</v>
      </c>
      <c r="N176" s="67">
        <v>0.22</v>
      </c>
      <c r="O176" s="24">
        <f t="shared" si="10"/>
        <v>2393.2</v>
      </c>
      <c r="P176" s="45"/>
      <c r="Q176" s="70"/>
      <c r="R176" s="70"/>
      <c r="S176" s="82"/>
      <c r="T176" s="70" t="s">
        <v>727</v>
      </c>
      <c r="U176" s="70">
        <v>80124010150</v>
      </c>
      <c r="V176" s="27"/>
    </row>
    <row r="177" spans="1:22" ht="24.75" customHeight="1">
      <c r="A177" s="66">
        <v>176</v>
      </c>
      <c r="B177" s="56">
        <v>42810</v>
      </c>
      <c r="C177" s="65" t="s">
        <v>497</v>
      </c>
      <c r="D177" s="153" t="s">
        <v>499</v>
      </c>
      <c r="E177" s="45">
        <f>1667.64+217.4</f>
        <v>1885.0400000000002</v>
      </c>
      <c r="F177" s="61" t="s">
        <v>4</v>
      </c>
      <c r="G177" s="27">
        <v>430</v>
      </c>
      <c r="H177" s="56">
        <v>42810</v>
      </c>
      <c r="I177" s="56">
        <v>42814</v>
      </c>
      <c r="J177" s="61" t="s">
        <v>509</v>
      </c>
      <c r="K177" s="70" t="s">
        <v>510</v>
      </c>
      <c r="L177" s="56">
        <v>42814</v>
      </c>
      <c r="M177" s="7">
        <f t="shared" si="11"/>
        <v>1885.0400000000002</v>
      </c>
      <c r="N177" s="67">
        <v>0.22</v>
      </c>
      <c r="O177" s="24">
        <f t="shared" si="10"/>
        <v>2299.75</v>
      </c>
      <c r="P177" s="45"/>
      <c r="Q177" s="70"/>
      <c r="R177" s="70"/>
      <c r="S177" s="82"/>
      <c r="T177" s="70" t="s">
        <v>727</v>
      </c>
      <c r="U177" s="70">
        <v>80124010150</v>
      </c>
      <c r="V177" s="27"/>
    </row>
    <row r="178" spans="1:22" ht="27" customHeight="1">
      <c r="A178" s="66">
        <v>177</v>
      </c>
      <c r="B178" s="56">
        <v>42811</v>
      </c>
      <c r="C178" s="65" t="s">
        <v>500</v>
      </c>
      <c r="D178" s="153" t="s">
        <v>501</v>
      </c>
      <c r="E178" s="45">
        <v>4365</v>
      </c>
      <c r="F178" s="61" t="s">
        <v>4</v>
      </c>
      <c r="G178" s="27">
        <v>432</v>
      </c>
      <c r="H178" s="60">
        <v>42811</v>
      </c>
      <c r="I178" s="60">
        <v>42811</v>
      </c>
      <c r="J178" s="61" t="s">
        <v>231</v>
      </c>
      <c r="K178" s="70" t="s">
        <v>230</v>
      </c>
      <c r="L178" s="56">
        <v>42811</v>
      </c>
      <c r="M178" s="7">
        <f t="shared" si="11"/>
        <v>4365</v>
      </c>
      <c r="N178" s="67">
        <v>0</v>
      </c>
      <c r="O178" s="24">
        <f t="shared" si="10"/>
        <v>4365</v>
      </c>
      <c r="P178" s="45"/>
      <c r="Q178" s="70"/>
      <c r="R178" s="70"/>
      <c r="S178" s="82"/>
      <c r="T178" s="70" t="s">
        <v>727</v>
      </c>
      <c r="U178" s="70">
        <v>80124010150</v>
      </c>
      <c r="V178" s="27"/>
    </row>
    <row r="179" spans="1:22" ht="24.75" customHeight="1">
      <c r="A179" s="66">
        <v>178</v>
      </c>
      <c r="B179" s="56">
        <v>42814</v>
      </c>
      <c r="C179" s="65" t="s">
        <v>503</v>
      </c>
      <c r="D179" s="153" t="s">
        <v>518</v>
      </c>
      <c r="E179" s="45">
        <v>1447.2</v>
      </c>
      <c r="F179" s="61" t="s">
        <v>4</v>
      </c>
      <c r="G179" s="27">
        <v>430</v>
      </c>
      <c r="H179" s="56">
        <v>42814</v>
      </c>
      <c r="I179" s="56">
        <v>42814</v>
      </c>
      <c r="J179" s="61" t="s">
        <v>720</v>
      </c>
      <c r="K179" s="70" t="s">
        <v>508</v>
      </c>
      <c r="L179" s="56">
        <v>42814</v>
      </c>
      <c r="M179" s="7">
        <f t="shared" si="11"/>
        <v>1447.2</v>
      </c>
      <c r="N179" s="67">
        <v>0.22</v>
      </c>
      <c r="O179" s="24">
        <f t="shared" si="10"/>
        <v>1765.58</v>
      </c>
      <c r="P179" s="45"/>
      <c r="Q179" s="70"/>
      <c r="R179" s="70"/>
      <c r="S179" s="82"/>
      <c r="T179" s="70" t="s">
        <v>727</v>
      </c>
      <c r="U179" s="70">
        <v>80124010150</v>
      </c>
      <c r="V179" s="27"/>
    </row>
    <row r="180" spans="1:22" ht="41.25" customHeight="1">
      <c r="A180" s="66">
        <v>179</v>
      </c>
      <c r="B180" s="56">
        <v>42816</v>
      </c>
      <c r="C180" s="65" t="s">
        <v>512</v>
      </c>
      <c r="D180" s="153" t="s">
        <v>513</v>
      </c>
      <c r="E180" s="45">
        <v>950</v>
      </c>
      <c r="F180" s="61" t="s">
        <v>158</v>
      </c>
      <c r="G180" s="27">
        <v>431</v>
      </c>
      <c r="H180" s="56">
        <v>42817</v>
      </c>
      <c r="I180" s="56">
        <v>42835</v>
      </c>
      <c r="J180" s="61" t="s">
        <v>294</v>
      </c>
      <c r="K180" s="70" t="s">
        <v>295</v>
      </c>
      <c r="L180" s="56">
        <v>42835</v>
      </c>
      <c r="M180" s="7">
        <f t="shared" si="11"/>
        <v>950</v>
      </c>
      <c r="N180" s="67">
        <v>0.22</v>
      </c>
      <c r="O180" s="24">
        <f t="shared" si="10"/>
        <v>1159</v>
      </c>
      <c r="P180" s="45">
        <v>950</v>
      </c>
      <c r="Q180" s="70"/>
      <c r="R180" s="70"/>
      <c r="S180" s="82"/>
      <c r="T180" s="70" t="s">
        <v>727</v>
      </c>
      <c r="U180" s="70">
        <v>80124010150</v>
      </c>
      <c r="V180" s="27" t="s">
        <v>603</v>
      </c>
    </row>
    <row r="181" spans="1:22" ht="24.75" customHeight="1">
      <c r="A181" s="66">
        <v>180</v>
      </c>
      <c r="B181" s="56">
        <v>42818</v>
      </c>
      <c r="C181" s="65" t="s">
        <v>514</v>
      </c>
      <c r="D181" s="153" t="s">
        <v>515</v>
      </c>
      <c r="E181" s="45">
        <v>350</v>
      </c>
      <c r="F181" s="61" t="s">
        <v>4</v>
      </c>
      <c r="G181" s="27">
        <v>429</v>
      </c>
      <c r="H181" s="56">
        <v>42818</v>
      </c>
      <c r="I181" s="56">
        <v>42818</v>
      </c>
      <c r="J181" s="61" t="s">
        <v>516</v>
      </c>
      <c r="K181" s="70" t="s">
        <v>517</v>
      </c>
      <c r="L181" s="56">
        <v>42818</v>
      </c>
      <c r="M181" s="7">
        <f t="shared" si="11"/>
        <v>350</v>
      </c>
      <c r="N181" s="67">
        <v>0.22</v>
      </c>
      <c r="O181" s="24">
        <f t="shared" si="10"/>
        <v>427</v>
      </c>
      <c r="P181" s="45"/>
      <c r="Q181" s="70"/>
      <c r="R181" s="70"/>
      <c r="S181" s="82"/>
      <c r="T181" s="70" t="s">
        <v>727</v>
      </c>
      <c r="U181" s="70">
        <v>80124010150</v>
      </c>
      <c r="V181" s="27"/>
    </row>
    <row r="182" spans="1:22" ht="30" customHeight="1">
      <c r="A182" s="66">
        <v>181</v>
      </c>
      <c r="B182" s="56">
        <v>42830</v>
      </c>
      <c r="C182" s="65" t="s">
        <v>520</v>
      </c>
      <c r="D182" s="153" t="s">
        <v>519</v>
      </c>
      <c r="E182" s="45">
        <v>97</v>
      </c>
      <c r="F182" s="61" t="s">
        <v>4</v>
      </c>
      <c r="G182" s="27">
        <v>428</v>
      </c>
      <c r="H182" s="56">
        <v>42830</v>
      </c>
      <c r="I182" s="56">
        <v>42830</v>
      </c>
      <c r="J182" s="61" t="s">
        <v>86</v>
      </c>
      <c r="K182" s="70" t="s">
        <v>87</v>
      </c>
      <c r="L182" s="56">
        <v>42830</v>
      </c>
      <c r="M182" s="7">
        <f t="shared" si="11"/>
        <v>97</v>
      </c>
      <c r="N182" s="67">
        <v>0.22</v>
      </c>
      <c r="O182" s="24">
        <f t="shared" si="10"/>
        <v>118.34</v>
      </c>
      <c r="P182" s="45"/>
      <c r="Q182" s="70"/>
      <c r="R182" s="70"/>
      <c r="S182" s="82"/>
      <c r="T182" s="70" t="s">
        <v>727</v>
      </c>
      <c r="U182" s="70">
        <v>80124010150</v>
      </c>
      <c r="V182" s="27"/>
    </row>
    <row r="183" spans="1:22" ht="30" customHeight="1">
      <c r="A183" s="66">
        <v>182</v>
      </c>
      <c r="B183" s="56">
        <v>42852</v>
      </c>
      <c r="C183" s="65" t="s">
        <v>521</v>
      </c>
      <c r="D183" s="153" t="s">
        <v>522</v>
      </c>
      <c r="E183" s="45">
        <v>681.82</v>
      </c>
      <c r="F183" s="61" t="s">
        <v>4</v>
      </c>
      <c r="G183" s="27">
        <v>427</v>
      </c>
      <c r="H183" s="56">
        <v>42853</v>
      </c>
      <c r="I183" s="56">
        <v>42853</v>
      </c>
      <c r="J183" s="61" t="s">
        <v>523</v>
      </c>
      <c r="K183" s="70" t="s">
        <v>524</v>
      </c>
      <c r="L183" s="56">
        <v>42853</v>
      </c>
      <c r="M183" s="7">
        <f t="shared" si="11"/>
        <v>681.82</v>
      </c>
      <c r="N183" s="67">
        <v>0.1</v>
      </c>
      <c r="O183" s="24">
        <f t="shared" si="10"/>
        <v>750</v>
      </c>
      <c r="P183" s="45"/>
      <c r="Q183" s="70"/>
      <c r="R183" s="70"/>
      <c r="S183" s="82"/>
      <c r="T183" s="70" t="s">
        <v>727</v>
      </c>
      <c r="U183" s="70">
        <v>80124010150</v>
      </c>
      <c r="V183" s="27"/>
    </row>
    <row r="184" spans="1:23" ht="30" customHeight="1">
      <c r="A184" s="66">
        <v>183</v>
      </c>
      <c r="B184" s="56">
        <v>42866</v>
      </c>
      <c r="C184" s="65" t="s">
        <v>526</v>
      </c>
      <c r="D184" s="153" t="s">
        <v>525</v>
      </c>
      <c r="E184" s="45">
        <v>4315.2</v>
      </c>
      <c r="F184" s="61" t="s">
        <v>4</v>
      </c>
      <c r="G184" s="27">
        <v>426</v>
      </c>
      <c r="H184" s="56">
        <v>42867</v>
      </c>
      <c r="I184" s="56">
        <v>42873</v>
      </c>
      <c r="J184" s="61" t="s">
        <v>329</v>
      </c>
      <c r="K184" s="70" t="s">
        <v>459</v>
      </c>
      <c r="L184" s="56">
        <v>42906</v>
      </c>
      <c r="M184" s="7">
        <f t="shared" si="11"/>
        <v>4315.2</v>
      </c>
      <c r="N184" s="67">
        <v>0.22</v>
      </c>
      <c r="O184" s="24">
        <f t="shared" si="10"/>
        <v>5264.54</v>
      </c>
      <c r="P184" s="45">
        <v>2157.6</v>
      </c>
      <c r="Q184" s="70"/>
      <c r="R184" s="70"/>
      <c r="S184" s="82"/>
      <c r="T184" s="70" t="s">
        <v>727</v>
      </c>
      <c r="U184" s="70">
        <v>80124010150</v>
      </c>
      <c r="V184" s="27"/>
      <c r="W184" s="68" t="s">
        <v>641</v>
      </c>
    </row>
    <row r="185" spans="1:22" ht="27" customHeight="1">
      <c r="A185" s="66">
        <v>184</v>
      </c>
      <c r="B185" s="56">
        <v>42992</v>
      </c>
      <c r="C185" s="65" t="s">
        <v>534</v>
      </c>
      <c r="D185" s="153" t="s">
        <v>528</v>
      </c>
      <c r="E185" s="45">
        <v>1592</v>
      </c>
      <c r="F185" s="61" t="s">
        <v>4</v>
      </c>
      <c r="G185" s="27">
        <v>424</v>
      </c>
      <c r="H185" s="60">
        <v>42999</v>
      </c>
      <c r="I185" s="60">
        <v>42999</v>
      </c>
      <c r="J185" s="29" t="s">
        <v>535</v>
      </c>
      <c r="K185" s="70" t="s">
        <v>536</v>
      </c>
      <c r="L185" s="56">
        <v>42999</v>
      </c>
      <c r="M185" s="7">
        <f t="shared" si="11"/>
        <v>1592</v>
      </c>
      <c r="N185" s="67">
        <v>0</v>
      </c>
      <c r="O185" s="24">
        <f t="shared" si="10"/>
        <v>1592</v>
      </c>
      <c r="P185" s="45"/>
      <c r="Q185" s="70"/>
      <c r="R185" s="70"/>
      <c r="S185" s="82"/>
      <c r="T185" s="70" t="s">
        <v>727</v>
      </c>
      <c r="U185" s="70">
        <v>80124010150</v>
      </c>
      <c r="V185" s="27" t="s">
        <v>603</v>
      </c>
    </row>
    <row r="186" spans="1:23" ht="41.25" customHeight="1">
      <c r="A186" s="66">
        <v>185</v>
      </c>
      <c r="B186" s="56">
        <v>42997</v>
      </c>
      <c r="C186" s="65" t="s">
        <v>541</v>
      </c>
      <c r="D186" s="153" t="s">
        <v>529</v>
      </c>
      <c r="E186" s="45">
        <v>75115.90000000001</v>
      </c>
      <c r="F186" s="61" t="s">
        <v>92</v>
      </c>
      <c r="G186" s="27">
        <v>423</v>
      </c>
      <c r="H186" s="60">
        <v>42998</v>
      </c>
      <c r="I186" s="60">
        <v>42999</v>
      </c>
      <c r="J186" s="100" t="s">
        <v>317</v>
      </c>
      <c r="K186" s="70" t="s">
        <v>791</v>
      </c>
      <c r="L186" s="56">
        <v>43000</v>
      </c>
      <c r="M186" s="7">
        <f t="shared" si="11"/>
        <v>75115.90000000001</v>
      </c>
      <c r="N186" s="67">
        <v>0.05</v>
      </c>
      <c r="O186" s="24">
        <f t="shared" si="10"/>
        <v>78871.7</v>
      </c>
      <c r="P186" s="45">
        <v>15913.8</v>
      </c>
      <c r="Q186" s="70"/>
      <c r="R186" s="70"/>
      <c r="S186" s="82"/>
      <c r="T186" s="70" t="s">
        <v>727</v>
      </c>
      <c r="U186" s="70">
        <v>80124010150</v>
      </c>
      <c r="V186" s="27" t="s">
        <v>603</v>
      </c>
      <c r="W186" s="68" t="s">
        <v>641</v>
      </c>
    </row>
    <row r="187" spans="1:22" ht="27" customHeight="1">
      <c r="A187" s="66">
        <v>186</v>
      </c>
      <c r="B187" s="56">
        <v>42999</v>
      </c>
      <c r="C187" s="65" t="s">
        <v>530</v>
      </c>
      <c r="D187" s="153" t="s">
        <v>533</v>
      </c>
      <c r="E187" s="45">
        <f>374</f>
        <v>374</v>
      </c>
      <c r="F187" s="61" t="s">
        <v>4</v>
      </c>
      <c r="G187" s="27">
        <v>425</v>
      </c>
      <c r="H187" s="60">
        <v>42999</v>
      </c>
      <c r="I187" s="60">
        <v>42999</v>
      </c>
      <c r="J187" s="100" t="s">
        <v>531</v>
      </c>
      <c r="K187" s="70" t="s">
        <v>532</v>
      </c>
      <c r="L187" s="56">
        <v>42999</v>
      </c>
      <c r="M187" s="7">
        <f t="shared" si="11"/>
        <v>374</v>
      </c>
      <c r="N187" s="67">
        <v>0.1</v>
      </c>
      <c r="O187" s="24">
        <f t="shared" si="10"/>
        <v>411.4</v>
      </c>
      <c r="P187" s="45"/>
      <c r="Q187" s="70"/>
      <c r="R187" s="70"/>
      <c r="S187" s="82"/>
      <c r="T187" s="70" t="s">
        <v>727</v>
      </c>
      <c r="U187" s="70">
        <v>80124010150</v>
      </c>
      <c r="V187" s="27" t="s">
        <v>603</v>
      </c>
    </row>
    <row r="188" spans="1:22" ht="27" customHeight="1">
      <c r="A188" s="66">
        <v>187</v>
      </c>
      <c r="B188" s="56">
        <v>42999</v>
      </c>
      <c r="C188" s="65" t="s">
        <v>538</v>
      </c>
      <c r="D188" s="155" t="s">
        <v>537</v>
      </c>
      <c r="E188" s="45">
        <v>168</v>
      </c>
      <c r="F188" s="61" t="s">
        <v>4</v>
      </c>
      <c r="G188" s="27">
        <v>422</v>
      </c>
      <c r="H188" s="60">
        <v>42999</v>
      </c>
      <c r="I188" s="60">
        <v>42999</v>
      </c>
      <c r="J188" s="100" t="s">
        <v>542</v>
      </c>
      <c r="K188" s="70" t="s">
        <v>1084</v>
      </c>
      <c r="L188" s="56">
        <v>43000</v>
      </c>
      <c r="M188" s="7">
        <f t="shared" si="11"/>
        <v>168</v>
      </c>
      <c r="N188" s="67">
        <v>0</v>
      </c>
      <c r="O188" s="24">
        <f t="shared" si="10"/>
        <v>168</v>
      </c>
      <c r="P188" s="45"/>
      <c r="Q188" s="70"/>
      <c r="R188" s="70"/>
      <c r="S188" s="82"/>
      <c r="T188" s="70" t="s">
        <v>727</v>
      </c>
      <c r="U188" s="70">
        <v>80124010150</v>
      </c>
      <c r="V188" s="27" t="s">
        <v>603</v>
      </c>
    </row>
    <row r="189" spans="1:22" ht="27" customHeight="1">
      <c r="A189" s="66">
        <v>188</v>
      </c>
      <c r="B189" s="56">
        <v>43000</v>
      </c>
      <c r="C189" s="65" t="s">
        <v>540</v>
      </c>
      <c r="D189" s="153" t="s">
        <v>539</v>
      </c>
      <c r="E189" s="45">
        <v>1060</v>
      </c>
      <c r="F189" s="61" t="s">
        <v>4</v>
      </c>
      <c r="G189" s="27">
        <v>421</v>
      </c>
      <c r="H189" s="60">
        <v>43000</v>
      </c>
      <c r="I189" s="60">
        <v>43000</v>
      </c>
      <c r="J189" s="29" t="s">
        <v>43</v>
      </c>
      <c r="K189" s="70" t="s">
        <v>44</v>
      </c>
      <c r="L189" s="56">
        <v>43000</v>
      </c>
      <c r="M189" s="7">
        <f t="shared" si="11"/>
        <v>1060</v>
      </c>
      <c r="N189" s="67">
        <v>0.1</v>
      </c>
      <c r="O189" s="24">
        <f t="shared" si="10"/>
        <v>1166</v>
      </c>
      <c r="P189" s="45"/>
      <c r="Q189" s="70"/>
      <c r="R189" s="70"/>
      <c r="S189" s="82"/>
      <c r="T189" s="70" t="s">
        <v>727</v>
      </c>
      <c r="U189" s="70">
        <v>80124010150</v>
      </c>
      <c r="V189" s="27" t="s">
        <v>603</v>
      </c>
    </row>
    <row r="190" spans="1:22" ht="27" customHeight="1">
      <c r="A190" s="66">
        <v>189</v>
      </c>
      <c r="B190" s="56">
        <v>43006</v>
      </c>
      <c r="C190" s="65" t="s">
        <v>544</v>
      </c>
      <c r="D190" s="153" t="s">
        <v>545</v>
      </c>
      <c r="E190" s="45">
        <v>640.88</v>
      </c>
      <c r="F190" s="61" t="s">
        <v>4</v>
      </c>
      <c r="G190" s="27">
        <v>420</v>
      </c>
      <c r="H190" s="60">
        <v>43006</v>
      </c>
      <c r="I190" s="60">
        <v>43006</v>
      </c>
      <c r="J190" s="29" t="s">
        <v>274</v>
      </c>
      <c r="K190" s="70" t="s">
        <v>275</v>
      </c>
      <c r="L190" s="56">
        <v>43006</v>
      </c>
      <c r="M190" s="7">
        <f t="shared" si="11"/>
        <v>640.88</v>
      </c>
      <c r="N190" s="67">
        <v>0.22</v>
      </c>
      <c r="O190" s="24">
        <f t="shared" si="10"/>
        <v>781.87</v>
      </c>
      <c r="P190" s="45"/>
      <c r="Q190" s="70"/>
      <c r="R190" s="70"/>
      <c r="S190" s="82"/>
      <c r="T190" s="70" t="s">
        <v>727</v>
      </c>
      <c r="U190" s="70">
        <v>80124010150</v>
      </c>
      <c r="V190" s="27" t="s">
        <v>603</v>
      </c>
    </row>
    <row r="191" spans="1:22" ht="27" customHeight="1">
      <c r="A191" s="66">
        <v>190</v>
      </c>
      <c r="B191" s="56">
        <v>43017</v>
      </c>
      <c r="C191" s="65" t="s">
        <v>546</v>
      </c>
      <c r="D191" s="153" t="s">
        <v>547</v>
      </c>
      <c r="E191" s="45">
        <v>2010.8</v>
      </c>
      <c r="F191" s="61" t="s">
        <v>4</v>
      </c>
      <c r="G191" s="27">
        <v>419</v>
      </c>
      <c r="H191" s="60">
        <v>43017</v>
      </c>
      <c r="I191" s="60">
        <v>43017</v>
      </c>
      <c r="J191" s="29" t="s">
        <v>86</v>
      </c>
      <c r="K191" s="70" t="s">
        <v>87</v>
      </c>
      <c r="L191" s="56">
        <v>43017</v>
      </c>
      <c r="M191" s="7">
        <f t="shared" si="11"/>
        <v>2010.8</v>
      </c>
      <c r="N191" s="67">
        <v>0.22</v>
      </c>
      <c r="O191" s="24">
        <f t="shared" si="10"/>
        <v>2453.18</v>
      </c>
      <c r="P191" s="45"/>
      <c r="Q191" s="70"/>
      <c r="R191" s="70"/>
      <c r="S191" s="82"/>
      <c r="T191" s="70" t="s">
        <v>727</v>
      </c>
      <c r="U191" s="70">
        <v>80124010150</v>
      </c>
      <c r="V191" s="27" t="s">
        <v>603</v>
      </c>
    </row>
    <row r="192" spans="1:23" ht="27" customHeight="1">
      <c r="A192" s="66">
        <v>191</v>
      </c>
      <c r="B192" s="56">
        <v>43020</v>
      </c>
      <c r="C192" s="65" t="s">
        <v>548</v>
      </c>
      <c r="D192" s="153" t="s">
        <v>549</v>
      </c>
      <c r="E192" s="45">
        <v>2128.5</v>
      </c>
      <c r="F192" s="61" t="s">
        <v>4</v>
      </c>
      <c r="G192" s="27">
        <v>417</v>
      </c>
      <c r="H192" s="60">
        <v>43020</v>
      </c>
      <c r="I192" s="60">
        <v>43020</v>
      </c>
      <c r="J192" s="100" t="s">
        <v>317</v>
      </c>
      <c r="K192" s="70">
        <v>12202950155</v>
      </c>
      <c r="L192" s="56">
        <v>43020</v>
      </c>
      <c r="M192" s="7">
        <v>1655.5</v>
      </c>
      <c r="N192" s="67">
        <v>0.05</v>
      </c>
      <c r="O192" s="24">
        <f t="shared" si="10"/>
        <v>1738.28</v>
      </c>
      <c r="P192" s="45">
        <v>1738.28</v>
      </c>
      <c r="Q192" s="70"/>
      <c r="R192" s="70"/>
      <c r="S192" s="82"/>
      <c r="T192" s="70" t="s">
        <v>727</v>
      </c>
      <c r="U192" s="70">
        <v>80124010150</v>
      </c>
      <c r="V192" s="27" t="s">
        <v>603</v>
      </c>
      <c r="W192" s="68" t="s">
        <v>641</v>
      </c>
    </row>
    <row r="193" spans="1:22" ht="27" customHeight="1">
      <c r="A193" s="66">
        <v>192</v>
      </c>
      <c r="B193" s="56">
        <v>43020</v>
      </c>
      <c r="C193" s="65" t="s">
        <v>550</v>
      </c>
      <c r="D193" s="153" t="s">
        <v>551</v>
      </c>
      <c r="E193" s="45">
        <v>490</v>
      </c>
      <c r="F193" s="61" t="s">
        <v>4</v>
      </c>
      <c r="G193" s="27">
        <v>414</v>
      </c>
      <c r="H193" s="60">
        <v>43021</v>
      </c>
      <c r="I193" s="60">
        <v>43021</v>
      </c>
      <c r="J193" s="29" t="s">
        <v>43</v>
      </c>
      <c r="K193" s="70" t="s">
        <v>44</v>
      </c>
      <c r="L193" s="56">
        <v>43021</v>
      </c>
      <c r="M193" s="7">
        <f aca="true" t="shared" si="12" ref="M193:M217">E193</f>
        <v>490</v>
      </c>
      <c r="N193" s="67">
        <v>0.1</v>
      </c>
      <c r="O193" s="24">
        <f t="shared" si="10"/>
        <v>539</v>
      </c>
      <c r="P193" s="45"/>
      <c r="Q193" s="70"/>
      <c r="R193" s="70"/>
      <c r="S193" s="82"/>
      <c r="T193" s="70" t="s">
        <v>727</v>
      </c>
      <c r="U193" s="70">
        <v>80124010150</v>
      </c>
      <c r="V193" s="27" t="s">
        <v>603</v>
      </c>
    </row>
    <row r="194" spans="1:22" ht="27" customHeight="1">
      <c r="A194" s="66">
        <v>193</v>
      </c>
      <c r="B194" s="56">
        <v>43021</v>
      </c>
      <c r="C194" s="65" t="s">
        <v>552</v>
      </c>
      <c r="D194" s="153" t="s">
        <v>553</v>
      </c>
      <c r="E194" s="45">
        <f>12*49</f>
        <v>588</v>
      </c>
      <c r="F194" s="61" t="s">
        <v>4</v>
      </c>
      <c r="G194" s="27">
        <v>413</v>
      </c>
      <c r="H194" s="60">
        <v>43021</v>
      </c>
      <c r="I194" s="60">
        <v>43021</v>
      </c>
      <c r="J194" s="61" t="s">
        <v>251</v>
      </c>
      <c r="K194" s="70" t="s">
        <v>252</v>
      </c>
      <c r="L194" s="56">
        <v>43021</v>
      </c>
      <c r="M194" s="7">
        <f t="shared" si="12"/>
        <v>588</v>
      </c>
      <c r="N194" s="67">
        <v>0</v>
      </c>
      <c r="O194" s="24">
        <f t="shared" si="10"/>
        <v>588</v>
      </c>
      <c r="P194" s="45"/>
      <c r="Q194" s="70"/>
      <c r="R194" s="70"/>
      <c r="S194" s="82"/>
      <c r="T194" s="70" t="s">
        <v>727</v>
      </c>
      <c r="U194" s="70">
        <v>80124010150</v>
      </c>
      <c r="V194" s="27" t="s">
        <v>603</v>
      </c>
    </row>
    <row r="195" spans="1:23" ht="27" customHeight="1">
      <c r="A195" s="66">
        <v>194</v>
      </c>
      <c r="B195" s="56">
        <v>43027</v>
      </c>
      <c r="C195" s="65" t="s">
        <v>554</v>
      </c>
      <c r="D195" s="153" t="s">
        <v>555</v>
      </c>
      <c r="E195" s="45">
        <f>28.69*280</f>
        <v>8033.200000000001</v>
      </c>
      <c r="F195" s="61" t="s">
        <v>158</v>
      </c>
      <c r="G195" s="27">
        <v>416</v>
      </c>
      <c r="H195" s="60">
        <v>43027</v>
      </c>
      <c r="I195" s="60">
        <v>43045</v>
      </c>
      <c r="J195" s="104" t="s">
        <v>354</v>
      </c>
      <c r="K195" s="70" t="s">
        <v>61</v>
      </c>
      <c r="L195" s="56">
        <v>43047</v>
      </c>
      <c r="M195" s="7">
        <f t="shared" si="12"/>
        <v>8033.200000000001</v>
      </c>
      <c r="N195" s="67">
        <v>0.22</v>
      </c>
      <c r="O195" s="24">
        <f t="shared" si="10"/>
        <v>9800.5</v>
      </c>
      <c r="P195" s="45">
        <v>6885.24</v>
      </c>
      <c r="Q195" s="70"/>
      <c r="R195" s="70"/>
      <c r="S195" s="82"/>
      <c r="T195" s="70" t="s">
        <v>727</v>
      </c>
      <c r="U195" s="70">
        <v>80124010150</v>
      </c>
      <c r="V195" s="27" t="s">
        <v>603</v>
      </c>
      <c r="W195" s="68" t="s">
        <v>642</v>
      </c>
    </row>
    <row r="196" spans="1:23" ht="27" customHeight="1">
      <c r="A196" s="66">
        <v>195</v>
      </c>
      <c r="B196" s="56">
        <v>43027</v>
      </c>
      <c r="C196" s="65" t="s">
        <v>556</v>
      </c>
      <c r="D196" s="153" t="s">
        <v>557</v>
      </c>
      <c r="E196" s="45">
        <v>1182.86</v>
      </c>
      <c r="F196" s="61" t="s">
        <v>4</v>
      </c>
      <c r="G196" s="27">
        <v>366</v>
      </c>
      <c r="H196" s="60">
        <v>43027</v>
      </c>
      <c r="I196" s="60">
        <v>43027</v>
      </c>
      <c r="J196" s="61" t="s">
        <v>221</v>
      </c>
      <c r="K196" s="70" t="s">
        <v>220</v>
      </c>
      <c r="L196" s="56">
        <v>43027</v>
      </c>
      <c r="M196" s="7">
        <f t="shared" si="12"/>
        <v>1182.86</v>
      </c>
      <c r="N196" s="67">
        <v>0.05</v>
      </c>
      <c r="O196" s="24">
        <f aca="true" t="shared" si="13" ref="O196:O227">ROUND(M196+M196*N196,2)</f>
        <v>1242</v>
      </c>
      <c r="P196" s="45">
        <v>1182.86</v>
      </c>
      <c r="Q196" s="70"/>
      <c r="R196" s="70"/>
      <c r="S196" s="82"/>
      <c r="T196" s="70" t="s">
        <v>727</v>
      </c>
      <c r="U196" s="70">
        <v>80124010150</v>
      </c>
      <c r="V196" s="27" t="s">
        <v>603</v>
      </c>
      <c r="W196" s="105"/>
    </row>
    <row r="197" spans="1:22" ht="27" customHeight="1">
      <c r="A197" s="66">
        <v>196</v>
      </c>
      <c r="B197" s="56">
        <v>43027</v>
      </c>
      <c r="C197" s="65" t="s">
        <v>570</v>
      </c>
      <c r="D197" s="153" t="s">
        <v>558</v>
      </c>
      <c r="E197" s="45">
        <v>2917.85</v>
      </c>
      <c r="F197" s="61" t="s">
        <v>158</v>
      </c>
      <c r="G197" s="27">
        <v>412</v>
      </c>
      <c r="H197" s="60">
        <v>43028</v>
      </c>
      <c r="I197" s="60">
        <v>43045</v>
      </c>
      <c r="J197" s="61" t="s">
        <v>169</v>
      </c>
      <c r="K197" s="130" t="s">
        <v>571</v>
      </c>
      <c r="L197" s="56">
        <v>43047</v>
      </c>
      <c r="M197" s="7">
        <f t="shared" si="12"/>
        <v>2917.85</v>
      </c>
      <c r="N197" s="67">
        <v>0</v>
      </c>
      <c r="O197" s="24">
        <f t="shared" si="13"/>
        <v>2917.85</v>
      </c>
      <c r="P197" s="45">
        <v>2917.85</v>
      </c>
      <c r="Q197" s="70"/>
      <c r="R197" s="70"/>
      <c r="S197" s="82"/>
      <c r="T197" s="70" t="s">
        <v>727</v>
      </c>
      <c r="U197" s="70">
        <v>80124010150</v>
      </c>
      <c r="V197" s="27" t="s">
        <v>603</v>
      </c>
    </row>
    <row r="198" spans="1:22" ht="27" customHeight="1">
      <c r="A198" s="66">
        <v>197</v>
      </c>
      <c r="B198" s="56">
        <v>43034</v>
      </c>
      <c r="C198" s="65" t="s">
        <v>559</v>
      </c>
      <c r="D198" s="153" t="s">
        <v>560</v>
      </c>
      <c r="E198" s="45">
        <v>1080</v>
      </c>
      <c r="F198" s="61" t="s">
        <v>4</v>
      </c>
      <c r="G198" s="27">
        <v>411</v>
      </c>
      <c r="H198" s="60">
        <v>43034</v>
      </c>
      <c r="I198" s="60">
        <v>43034</v>
      </c>
      <c r="J198" s="29" t="s">
        <v>43</v>
      </c>
      <c r="K198" s="70" t="s">
        <v>44</v>
      </c>
      <c r="L198" s="56">
        <v>43034</v>
      </c>
      <c r="M198" s="7">
        <f t="shared" si="12"/>
        <v>1080</v>
      </c>
      <c r="N198" s="67">
        <v>0.1</v>
      </c>
      <c r="O198" s="24">
        <f t="shared" si="13"/>
        <v>1188</v>
      </c>
      <c r="P198" s="45"/>
      <c r="Q198" s="70"/>
      <c r="R198" s="70"/>
      <c r="S198" s="82"/>
      <c r="T198" s="70" t="s">
        <v>727</v>
      </c>
      <c r="U198" s="70">
        <v>80124010150</v>
      </c>
      <c r="V198" s="27" t="s">
        <v>603</v>
      </c>
    </row>
    <row r="199" spans="1:22" ht="41.25" customHeight="1">
      <c r="A199" s="66">
        <v>198</v>
      </c>
      <c r="B199" s="56">
        <v>43035</v>
      </c>
      <c r="C199" s="65" t="s">
        <v>562</v>
      </c>
      <c r="D199" s="153" t="s">
        <v>561</v>
      </c>
      <c r="E199" s="64">
        <v>43941</v>
      </c>
      <c r="F199" s="61" t="s">
        <v>92</v>
      </c>
      <c r="G199" s="27">
        <v>410</v>
      </c>
      <c r="H199" s="60">
        <v>43038</v>
      </c>
      <c r="I199" s="60">
        <v>43038</v>
      </c>
      <c r="J199" s="61" t="s">
        <v>163</v>
      </c>
      <c r="K199" s="70" t="s">
        <v>93</v>
      </c>
      <c r="L199" s="56">
        <v>43038</v>
      </c>
      <c r="M199" s="7">
        <f t="shared" si="12"/>
        <v>43941</v>
      </c>
      <c r="N199" s="67">
        <v>0</v>
      </c>
      <c r="O199" s="9">
        <f t="shared" si="13"/>
        <v>43941</v>
      </c>
      <c r="P199" s="64">
        <v>43941</v>
      </c>
      <c r="Q199" s="70"/>
      <c r="R199" s="70"/>
      <c r="S199" s="82"/>
      <c r="T199" s="70" t="s">
        <v>727</v>
      </c>
      <c r="U199" s="70">
        <v>80124010150</v>
      </c>
      <c r="V199" s="27" t="s">
        <v>603</v>
      </c>
    </row>
    <row r="200" spans="1:22" ht="27" customHeight="1">
      <c r="A200" s="66">
        <v>199</v>
      </c>
      <c r="B200" s="56">
        <v>43039</v>
      </c>
      <c r="C200" s="65" t="s">
        <v>636</v>
      </c>
      <c r="D200" s="153" t="s">
        <v>563</v>
      </c>
      <c r="E200" s="45">
        <v>1040</v>
      </c>
      <c r="F200" s="61" t="s">
        <v>4</v>
      </c>
      <c r="G200" s="27">
        <v>409</v>
      </c>
      <c r="H200" s="60">
        <v>43039</v>
      </c>
      <c r="I200" s="60">
        <v>43039</v>
      </c>
      <c r="J200" s="61" t="s">
        <v>493</v>
      </c>
      <c r="K200" s="70" t="s">
        <v>494</v>
      </c>
      <c r="L200" s="56">
        <v>43039</v>
      </c>
      <c r="M200" s="7">
        <f t="shared" si="12"/>
        <v>1040</v>
      </c>
      <c r="N200" s="67">
        <v>0.1</v>
      </c>
      <c r="O200" s="24">
        <f t="shared" si="13"/>
        <v>1144</v>
      </c>
      <c r="P200" s="45"/>
      <c r="Q200" s="70"/>
      <c r="R200" s="70"/>
      <c r="S200" s="82"/>
      <c r="T200" s="70" t="s">
        <v>727</v>
      </c>
      <c r="U200" s="70">
        <v>80124010150</v>
      </c>
      <c r="V200" s="27" t="s">
        <v>603</v>
      </c>
    </row>
    <row r="201" spans="1:22" ht="27" customHeight="1">
      <c r="A201" s="66">
        <v>200</v>
      </c>
      <c r="B201" s="56">
        <v>43039</v>
      </c>
      <c r="C201" s="65" t="s">
        <v>565</v>
      </c>
      <c r="D201" s="153" t="s">
        <v>564</v>
      </c>
      <c r="E201" s="45">
        <v>1083</v>
      </c>
      <c r="F201" s="61" t="s">
        <v>4</v>
      </c>
      <c r="G201" s="27">
        <v>408</v>
      </c>
      <c r="H201" s="60">
        <v>43039</v>
      </c>
      <c r="I201" s="60">
        <v>43039</v>
      </c>
      <c r="J201" s="61" t="s">
        <v>197</v>
      </c>
      <c r="K201" s="70" t="s">
        <v>69</v>
      </c>
      <c r="L201" s="56">
        <v>43034</v>
      </c>
      <c r="M201" s="7">
        <f t="shared" si="12"/>
        <v>1083</v>
      </c>
      <c r="N201" s="67">
        <v>0.1</v>
      </c>
      <c r="O201" s="24">
        <f t="shared" si="13"/>
        <v>1191.3</v>
      </c>
      <c r="P201" s="45"/>
      <c r="Q201" s="70"/>
      <c r="R201" s="70"/>
      <c r="S201" s="82"/>
      <c r="T201" s="70" t="s">
        <v>727</v>
      </c>
      <c r="U201" s="70">
        <v>80124010150</v>
      </c>
      <c r="V201" s="27" t="s">
        <v>594</v>
      </c>
    </row>
    <row r="202" spans="1:22" ht="27" customHeight="1">
      <c r="A202" s="66">
        <v>201</v>
      </c>
      <c r="B202" s="56">
        <v>43046</v>
      </c>
      <c r="C202" s="65" t="s">
        <v>566</v>
      </c>
      <c r="D202" s="153" t="s">
        <v>567</v>
      </c>
      <c r="E202" s="45">
        <f>9.02*139</f>
        <v>1253.78</v>
      </c>
      <c r="F202" s="61" t="s">
        <v>4</v>
      </c>
      <c r="G202" s="27">
        <v>407</v>
      </c>
      <c r="H202" s="60">
        <v>43046</v>
      </c>
      <c r="I202" s="60">
        <v>43046</v>
      </c>
      <c r="J202" s="61" t="s">
        <v>568</v>
      </c>
      <c r="K202" s="70" t="s">
        <v>569</v>
      </c>
      <c r="L202" s="56">
        <v>43046</v>
      </c>
      <c r="M202" s="7">
        <f t="shared" si="12"/>
        <v>1253.78</v>
      </c>
      <c r="N202" s="67">
        <v>0.22</v>
      </c>
      <c r="O202" s="24">
        <f t="shared" si="13"/>
        <v>1529.61</v>
      </c>
      <c r="P202" s="45"/>
      <c r="Q202" s="70"/>
      <c r="R202" s="70"/>
      <c r="S202" s="82"/>
      <c r="T202" s="70" t="s">
        <v>727</v>
      </c>
      <c r="U202" s="70">
        <v>80124010150</v>
      </c>
      <c r="V202" s="27" t="s">
        <v>594</v>
      </c>
    </row>
    <row r="203" spans="1:22" ht="27" customHeight="1">
      <c r="A203" s="66">
        <v>202</v>
      </c>
      <c r="B203" s="56">
        <v>43048</v>
      </c>
      <c r="C203" s="65" t="s">
        <v>573</v>
      </c>
      <c r="D203" s="153" t="s">
        <v>572</v>
      </c>
      <c r="E203" s="45">
        <v>157</v>
      </c>
      <c r="F203" s="61" t="s">
        <v>4</v>
      </c>
      <c r="G203" s="27">
        <v>406</v>
      </c>
      <c r="H203" s="60">
        <v>43048</v>
      </c>
      <c r="I203" s="60">
        <v>43048</v>
      </c>
      <c r="J203" s="29" t="s">
        <v>86</v>
      </c>
      <c r="K203" s="70" t="s">
        <v>87</v>
      </c>
      <c r="L203" s="56">
        <v>43017</v>
      </c>
      <c r="M203" s="7">
        <f t="shared" si="12"/>
        <v>157</v>
      </c>
      <c r="N203" s="67">
        <v>0.22</v>
      </c>
      <c r="O203" s="24">
        <f t="shared" si="13"/>
        <v>191.54</v>
      </c>
      <c r="P203" s="45"/>
      <c r="Q203" s="70"/>
      <c r="R203" s="70"/>
      <c r="S203" s="82"/>
      <c r="T203" s="70" t="s">
        <v>727</v>
      </c>
      <c r="U203" s="70">
        <v>80124010150</v>
      </c>
      <c r="V203" s="27" t="s">
        <v>594</v>
      </c>
    </row>
    <row r="204" spans="1:22" ht="27" customHeight="1">
      <c r="A204" s="66">
        <v>203</v>
      </c>
      <c r="B204" s="56">
        <v>43052</v>
      </c>
      <c r="C204" s="65" t="s">
        <v>580</v>
      </c>
      <c r="D204" s="153" t="s">
        <v>578</v>
      </c>
      <c r="E204" s="45">
        <v>492.5</v>
      </c>
      <c r="F204" s="61" t="s">
        <v>4</v>
      </c>
      <c r="G204" s="27">
        <v>405</v>
      </c>
      <c r="H204" s="60">
        <v>43052</v>
      </c>
      <c r="I204" s="60">
        <v>43052</v>
      </c>
      <c r="J204" s="29" t="s">
        <v>574</v>
      </c>
      <c r="K204" s="70" t="s">
        <v>575</v>
      </c>
      <c r="L204" s="56">
        <v>43052</v>
      </c>
      <c r="M204" s="7">
        <f t="shared" si="12"/>
        <v>492.5</v>
      </c>
      <c r="N204" s="67">
        <v>0.04</v>
      </c>
      <c r="O204" s="24">
        <f t="shared" si="13"/>
        <v>512.2</v>
      </c>
      <c r="P204" s="45"/>
      <c r="Q204" s="70"/>
      <c r="R204" s="70"/>
      <c r="S204" s="82"/>
      <c r="T204" s="70" t="s">
        <v>727</v>
      </c>
      <c r="U204" s="70">
        <v>80124010150</v>
      </c>
      <c r="V204" s="27" t="s">
        <v>594</v>
      </c>
    </row>
    <row r="205" spans="1:22" ht="27" customHeight="1">
      <c r="A205" s="66">
        <v>204</v>
      </c>
      <c r="B205" s="56">
        <v>43052</v>
      </c>
      <c r="C205" s="65" t="s">
        <v>581</v>
      </c>
      <c r="D205" s="153" t="s">
        <v>579</v>
      </c>
      <c r="E205" s="45">
        <v>219.96</v>
      </c>
      <c r="F205" s="61" t="s">
        <v>4</v>
      </c>
      <c r="G205" s="27">
        <v>404</v>
      </c>
      <c r="H205" s="60">
        <v>43052</v>
      </c>
      <c r="I205" s="60">
        <v>43052</v>
      </c>
      <c r="J205" s="29" t="s">
        <v>504</v>
      </c>
      <c r="K205" s="70" t="s">
        <v>505</v>
      </c>
      <c r="L205" s="56">
        <v>43052</v>
      </c>
      <c r="M205" s="7">
        <f t="shared" si="12"/>
        <v>219.96</v>
      </c>
      <c r="N205" s="67">
        <v>0.22</v>
      </c>
      <c r="O205" s="24">
        <f t="shared" si="13"/>
        <v>268.35</v>
      </c>
      <c r="P205" s="45"/>
      <c r="Q205" s="70"/>
      <c r="R205" s="70"/>
      <c r="S205" s="82"/>
      <c r="T205" s="70" t="s">
        <v>727</v>
      </c>
      <c r="U205" s="70">
        <v>80124010150</v>
      </c>
      <c r="V205" s="27" t="s">
        <v>594</v>
      </c>
    </row>
    <row r="206" spans="1:22" ht="27" customHeight="1">
      <c r="A206" s="66">
        <v>205</v>
      </c>
      <c r="B206" s="56">
        <v>43052</v>
      </c>
      <c r="C206" s="65" t="s">
        <v>582</v>
      </c>
      <c r="D206" s="153" t="s">
        <v>583</v>
      </c>
      <c r="E206" s="45">
        <v>224.46</v>
      </c>
      <c r="F206" s="61" t="s">
        <v>4</v>
      </c>
      <c r="G206" s="27">
        <v>403</v>
      </c>
      <c r="H206" s="60">
        <v>43052</v>
      </c>
      <c r="I206" s="60">
        <v>43052</v>
      </c>
      <c r="J206" s="29" t="s">
        <v>576</v>
      </c>
      <c r="K206" s="70" t="s">
        <v>577</v>
      </c>
      <c r="L206" s="56">
        <v>43052</v>
      </c>
      <c r="M206" s="7">
        <f t="shared" si="12"/>
        <v>224.46</v>
      </c>
      <c r="N206" s="67">
        <v>0</v>
      </c>
      <c r="O206" s="24">
        <f t="shared" si="13"/>
        <v>224.46</v>
      </c>
      <c r="P206" s="45"/>
      <c r="Q206" s="70"/>
      <c r="R206" s="70"/>
      <c r="S206" s="82"/>
      <c r="T206" s="70" t="s">
        <v>727</v>
      </c>
      <c r="U206" s="70">
        <v>80124010150</v>
      </c>
      <c r="V206" s="27" t="s">
        <v>594</v>
      </c>
    </row>
    <row r="207" spans="1:22" ht="27" customHeight="1">
      <c r="A207" s="66">
        <v>206</v>
      </c>
      <c r="B207" s="56">
        <v>43052</v>
      </c>
      <c r="C207" s="65" t="s">
        <v>587</v>
      </c>
      <c r="D207" s="153" t="s">
        <v>585</v>
      </c>
      <c r="E207" s="45">
        <v>418.18</v>
      </c>
      <c r="F207" s="61" t="s">
        <v>4</v>
      </c>
      <c r="G207" s="27">
        <v>402</v>
      </c>
      <c r="H207" s="60">
        <v>43052</v>
      </c>
      <c r="I207" s="60">
        <v>43052</v>
      </c>
      <c r="J207" s="61" t="s">
        <v>584</v>
      </c>
      <c r="K207" s="70" t="s">
        <v>586</v>
      </c>
      <c r="L207" s="56">
        <v>43052</v>
      </c>
      <c r="M207" s="7">
        <f t="shared" si="12"/>
        <v>418.18</v>
      </c>
      <c r="N207" s="67">
        <v>0.1</v>
      </c>
      <c r="O207" s="24">
        <f t="shared" si="13"/>
        <v>460</v>
      </c>
      <c r="P207" s="45"/>
      <c r="Q207" s="70"/>
      <c r="R207" s="70"/>
      <c r="S207" s="82"/>
      <c r="T207" s="70" t="s">
        <v>727</v>
      </c>
      <c r="U207" s="70">
        <v>80124010150</v>
      </c>
      <c r="V207" s="27" t="s">
        <v>603</v>
      </c>
    </row>
    <row r="208" spans="1:22" ht="27" customHeight="1">
      <c r="A208" s="66">
        <v>207</v>
      </c>
      <c r="B208" s="56">
        <v>43053</v>
      </c>
      <c r="C208" s="65" t="s">
        <v>590</v>
      </c>
      <c r="D208" s="153" t="s">
        <v>591</v>
      </c>
      <c r="E208" s="45">
        <v>636.36</v>
      </c>
      <c r="F208" s="61" t="s">
        <v>4</v>
      </c>
      <c r="G208" s="27">
        <v>401</v>
      </c>
      <c r="H208" s="60">
        <v>43053</v>
      </c>
      <c r="I208" s="60">
        <v>43053</v>
      </c>
      <c r="J208" s="61" t="s">
        <v>588</v>
      </c>
      <c r="K208" s="70" t="s">
        <v>589</v>
      </c>
      <c r="L208" s="56">
        <v>43053</v>
      </c>
      <c r="M208" s="7">
        <f t="shared" si="12"/>
        <v>636.36</v>
      </c>
      <c r="N208" s="67">
        <v>0.1</v>
      </c>
      <c r="O208" s="24">
        <f t="shared" si="13"/>
        <v>700</v>
      </c>
      <c r="P208" s="45"/>
      <c r="Q208" s="70"/>
      <c r="R208" s="70"/>
      <c r="S208" s="82"/>
      <c r="T208" s="70" t="s">
        <v>727</v>
      </c>
      <c r="U208" s="70">
        <v>80124010150</v>
      </c>
      <c r="V208" s="27" t="s">
        <v>594</v>
      </c>
    </row>
    <row r="209" spans="1:22" ht="27" customHeight="1">
      <c r="A209" s="66">
        <v>208</v>
      </c>
      <c r="B209" s="56">
        <v>43053</v>
      </c>
      <c r="C209" s="65" t="s">
        <v>593</v>
      </c>
      <c r="D209" s="153" t="s">
        <v>592</v>
      </c>
      <c r="E209" s="45">
        <v>300</v>
      </c>
      <c r="F209" s="61" t="s">
        <v>4</v>
      </c>
      <c r="G209" s="27">
        <v>400</v>
      </c>
      <c r="H209" s="60">
        <v>43053</v>
      </c>
      <c r="I209" s="60">
        <v>43053</v>
      </c>
      <c r="J209" s="29" t="s">
        <v>86</v>
      </c>
      <c r="K209" s="70" t="s">
        <v>87</v>
      </c>
      <c r="L209" s="56">
        <v>43053</v>
      </c>
      <c r="M209" s="7">
        <f t="shared" si="12"/>
        <v>300</v>
      </c>
      <c r="N209" s="67">
        <v>0.22</v>
      </c>
      <c r="O209" s="24">
        <f t="shared" si="13"/>
        <v>366</v>
      </c>
      <c r="P209" s="45"/>
      <c r="Q209" s="70"/>
      <c r="R209" s="70"/>
      <c r="S209" s="82"/>
      <c r="T209" s="70" t="s">
        <v>727</v>
      </c>
      <c r="U209" s="70">
        <v>80124010150</v>
      </c>
      <c r="V209" s="27" t="s">
        <v>594</v>
      </c>
    </row>
    <row r="210" spans="1:22" ht="27" customHeight="1">
      <c r="A210" s="66">
        <v>209</v>
      </c>
      <c r="B210" s="56">
        <v>43068</v>
      </c>
      <c r="C210" s="65" t="s">
        <v>596</v>
      </c>
      <c r="D210" s="145" t="s">
        <v>597</v>
      </c>
      <c r="E210" s="45">
        <v>72</v>
      </c>
      <c r="F210" s="61" t="s">
        <v>4</v>
      </c>
      <c r="G210" s="27"/>
      <c r="H210" s="60">
        <v>43068</v>
      </c>
      <c r="I210" s="60">
        <v>43068</v>
      </c>
      <c r="J210" s="29" t="s">
        <v>637</v>
      </c>
      <c r="K210" s="71" t="s">
        <v>637</v>
      </c>
      <c r="L210" s="56">
        <v>43068</v>
      </c>
      <c r="M210" s="7">
        <f t="shared" si="12"/>
        <v>72</v>
      </c>
      <c r="N210" s="67">
        <v>0</v>
      </c>
      <c r="O210" s="24">
        <f t="shared" si="13"/>
        <v>72</v>
      </c>
      <c r="P210" s="45"/>
      <c r="Q210" s="70"/>
      <c r="R210" s="70"/>
      <c r="S210" s="82"/>
      <c r="T210" s="70" t="s">
        <v>727</v>
      </c>
      <c r="U210" s="70">
        <v>80124010150</v>
      </c>
      <c r="V210" s="27" t="s">
        <v>640</v>
      </c>
    </row>
    <row r="211" spans="1:22" ht="27" customHeight="1">
      <c r="A211" s="66">
        <v>210</v>
      </c>
      <c r="B211" s="56">
        <v>43069</v>
      </c>
      <c r="C211" s="65" t="s">
        <v>598</v>
      </c>
      <c r="D211" s="153" t="s">
        <v>599</v>
      </c>
      <c r="E211" s="45">
        <f>550*89</f>
        <v>48950</v>
      </c>
      <c r="F211" s="61" t="s">
        <v>983</v>
      </c>
      <c r="G211" s="27">
        <v>399</v>
      </c>
      <c r="H211" s="60">
        <v>43070</v>
      </c>
      <c r="I211" s="60">
        <v>43080</v>
      </c>
      <c r="J211" s="61" t="s">
        <v>404</v>
      </c>
      <c r="K211" s="70" t="s">
        <v>181</v>
      </c>
      <c r="L211" s="56">
        <v>43081</v>
      </c>
      <c r="M211" s="7">
        <f t="shared" si="12"/>
        <v>48950</v>
      </c>
      <c r="N211" s="67">
        <v>0</v>
      </c>
      <c r="O211" s="24">
        <f t="shared" si="13"/>
        <v>48950</v>
      </c>
      <c r="P211" s="45"/>
      <c r="Q211" s="70"/>
      <c r="R211" s="70"/>
      <c r="S211" s="82"/>
      <c r="T211" s="70" t="s">
        <v>727</v>
      </c>
      <c r="U211" s="70">
        <v>80124010150</v>
      </c>
      <c r="V211" s="27" t="s">
        <v>603</v>
      </c>
    </row>
    <row r="212" spans="1:22" ht="27" customHeight="1">
      <c r="A212" s="66">
        <v>211</v>
      </c>
      <c r="B212" s="56">
        <v>43074</v>
      </c>
      <c r="C212" s="65" t="s">
        <v>600</v>
      </c>
      <c r="D212" s="153" t="s">
        <v>602</v>
      </c>
      <c r="E212" s="45">
        <v>3540</v>
      </c>
      <c r="F212" s="61" t="s">
        <v>983</v>
      </c>
      <c r="G212" s="27">
        <v>398</v>
      </c>
      <c r="H212" s="60">
        <v>43074</v>
      </c>
      <c r="I212" s="60">
        <v>43087</v>
      </c>
      <c r="J212" s="8" t="s">
        <v>347</v>
      </c>
      <c r="K212" s="70" t="s">
        <v>610</v>
      </c>
      <c r="L212" s="70" t="s">
        <v>610</v>
      </c>
      <c r="M212" s="117">
        <v>0</v>
      </c>
      <c r="N212" s="67"/>
      <c r="O212" s="24">
        <f t="shared" si="13"/>
        <v>0</v>
      </c>
      <c r="P212" s="45"/>
      <c r="Q212" s="70"/>
      <c r="R212" s="70"/>
      <c r="S212" s="82">
        <v>0</v>
      </c>
      <c r="T212" s="70" t="s">
        <v>727</v>
      </c>
      <c r="U212" s="70">
        <v>80124010150</v>
      </c>
      <c r="V212" s="27" t="s">
        <v>640</v>
      </c>
    </row>
    <row r="213" spans="1:22" ht="27" customHeight="1">
      <c r="A213" s="66">
        <v>212</v>
      </c>
      <c r="B213" s="56">
        <v>43075</v>
      </c>
      <c r="C213" s="65" t="s">
        <v>605</v>
      </c>
      <c r="D213" s="153" t="s">
        <v>604</v>
      </c>
      <c r="E213" s="45">
        <f>642.86+130</f>
        <v>772.86</v>
      </c>
      <c r="F213" s="61" t="s">
        <v>4</v>
      </c>
      <c r="G213" s="27">
        <v>397</v>
      </c>
      <c r="H213" s="60">
        <v>43075</v>
      </c>
      <c r="I213" s="60">
        <v>43075</v>
      </c>
      <c r="J213" s="61" t="s">
        <v>606</v>
      </c>
      <c r="K213" s="70" t="s">
        <v>607</v>
      </c>
      <c r="L213" s="56">
        <v>43075</v>
      </c>
      <c r="M213" s="7">
        <f t="shared" si="12"/>
        <v>772.86</v>
      </c>
      <c r="N213" s="67">
        <v>0.05</v>
      </c>
      <c r="O213" s="24">
        <f t="shared" si="13"/>
        <v>811.5</v>
      </c>
      <c r="P213" s="45"/>
      <c r="Q213" s="70"/>
      <c r="R213" s="70"/>
      <c r="S213" s="82"/>
      <c r="T213" s="70" t="s">
        <v>727</v>
      </c>
      <c r="U213" s="70">
        <v>80124010150</v>
      </c>
      <c r="V213" s="27" t="s">
        <v>603</v>
      </c>
    </row>
    <row r="214" spans="1:22" ht="27" customHeight="1">
      <c r="A214" s="66">
        <v>213</v>
      </c>
      <c r="B214" s="56">
        <v>43082</v>
      </c>
      <c r="C214" s="65" t="s">
        <v>608</v>
      </c>
      <c r="D214" s="153" t="s">
        <v>609</v>
      </c>
      <c r="E214" s="45">
        <v>2655.66</v>
      </c>
      <c r="F214" s="61" t="s">
        <v>158</v>
      </c>
      <c r="G214" s="27">
        <v>396</v>
      </c>
      <c r="H214" s="56">
        <v>43084</v>
      </c>
      <c r="I214" s="56">
        <v>43103</v>
      </c>
      <c r="J214" s="61" t="s">
        <v>638</v>
      </c>
      <c r="K214" s="70" t="s">
        <v>639</v>
      </c>
      <c r="L214" s="56">
        <v>43109</v>
      </c>
      <c r="M214" s="7">
        <f t="shared" si="12"/>
        <v>2655.66</v>
      </c>
      <c r="N214" s="67">
        <v>0.22</v>
      </c>
      <c r="O214" s="24">
        <f t="shared" si="13"/>
        <v>3239.91</v>
      </c>
      <c r="P214" s="45"/>
      <c r="Q214" s="70"/>
      <c r="R214" s="70"/>
      <c r="S214" s="82"/>
      <c r="T214" s="70" t="s">
        <v>727</v>
      </c>
      <c r="U214" s="70">
        <v>80124010150</v>
      </c>
      <c r="V214" s="27" t="s">
        <v>603</v>
      </c>
    </row>
    <row r="215" spans="1:22" ht="27" customHeight="1">
      <c r="A215" s="66">
        <v>214</v>
      </c>
      <c r="B215" s="56">
        <v>43082</v>
      </c>
      <c r="C215" s="65" t="s">
        <v>600</v>
      </c>
      <c r="D215" s="153" t="s">
        <v>611</v>
      </c>
      <c r="E215" s="45">
        <v>5800</v>
      </c>
      <c r="F215" s="61" t="s">
        <v>4</v>
      </c>
      <c r="G215" s="27">
        <v>395</v>
      </c>
      <c r="H215" s="56">
        <v>43087</v>
      </c>
      <c r="I215" s="56">
        <v>43103</v>
      </c>
      <c r="J215" s="61" t="s">
        <v>623</v>
      </c>
      <c r="K215" s="99" t="s">
        <v>259</v>
      </c>
      <c r="L215" s="56">
        <v>43109</v>
      </c>
      <c r="M215" s="7">
        <f t="shared" si="12"/>
        <v>5800</v>
      </c>
      <c r="N215" s="67">
        <v>0</v>
      </c>
      <c r="O215" s="24">
        <f t="shared" si="13"/>
        <v>5800</v>
      </c>
      <c r="P215" s="45"/>
      <c r="Q215" s="70"/>
      <c r="R215" s="70"/>
      <c r="S215" s="82"/>
      <c r="T215" s="70" t="s">
        <v>727</v>
      </c>
      <c r="U215" s="70">
        <v>80124010150</v>
      </c>
      <c r="V215" s="27" t="s">
        <v>594</v>
      </c>
    </row>
    <row r="216" spans="1:22" ht="27" customHeight="1">
      <c r="A216" s="66">
        <v>215</v>
      </c>
      <c r="B216" s="56">
        <v>43087</v>
      </c>
      <c r="C216" s="65" t="s">
        <v>613</v>
      </c>
      <c r="D216" s="61" t="s">
        <v>612</v>
      </c>
      <c r="E216" s="61" t="s">
        <v>612</v>
      </c>
      <c r="F216" s="61" t="s">
        <v>4</v>
      </c>
      <c r="G216" s="27">
        <v>394</v>
      </c>
      <c r="H216" s="56">
        <v>43088</v>
      </c>
      <c r="I216" s="56">
        <v>43088</v>
      </c>
      <c r="J216" s="61" t="s">
        <v>606</v>
      </c>
      <c r="K216" s="70" t="s">
        <v>607</v>
      </c>
      <c r="L216" s="56">
        <v>43088</v>
      </c>
      <c r="M216" s="7" t="str">
        <f t="shared" si="12"/>
        <v>vedi n. 212</v>
      </c>
      <c r="N216" s="67">
        <v>0</v>
      </c>
      <c r="O216" s="24" t="e">
        <f t="shared" si="13"/>
        <v>#VALUE!</v>
      </c>
      <c r="P216" s="45"/>
      <c r="Q216" s="70"/>
      <c r="R216" s="70"/>
      <c r="S216" s="82"/>
      <c r="T216" s="70" t="s">
        <v>727</v>
      </c>
      <c r="U216" s="70">
        <v>80124010150</v>
      </c>
      <c r="V216" s="27" t="s">
        <v>640</v>
      </c>
    </row>
    <row r="217" spans="1:22" ht="27" customHeight="1">
      <c r="A217" s="66">
        <v>216</v>
      </c>
      <c r="B217" s="56">
        <v>43088</v>
      </c>
      <c r="C217" s="65" t="s">
        <v>624</v>
      </c>
      <c r="D217" s="153" t="s">
        <v>614</v>
      </c>
      <c r="E217" s="45">
        <v>3701.01</v>
      </c>
      <c r="F217" s="61" t="s">
        <v>4</v>
      </c>
      <c r="G217" s="27">
        <v>393</v>
      </c>
      <c r="H217" s="56">
        <v>43088</v>
      </c>
      <c r="I217" s="56">
        <v>43103</v>
      </c>
      <c r="J217" s="61" t="s">
        <v>160</v>
      </c>
      <c r="K217" s="70" t="s">
        <v>627</v>
      </c>
      <c r="L217" s="56">
        <v>43110</v>
      </c>
      <c r="M217" s="7">
        <f t="shared" si="12"/>
        <v>3701.01</v>
      </c>
      <c r="N217" s="67">
        <v>0.22</v>
      </c>
      <c r="O217" s="24">
        <f t="shared" si="13"/>
        <v>4515.23</v>
      </c>
      <c r="P217" s="45">
        <v>402.6</v>
      </c>
      <c r="Q217" s="70"/>
      <c r="R217" s="70"/>
      <c r="S217" s="82"/>
      <c r="T217" s="70" t="s">
        <v>727</v>
      </c>
      <c r="U217" s="70">
        <v>80124010150</v>
      </c>
      <c r="V217" s="27" t="s">
        <v>603</v>
      </c>
    </row>
    <row r="218" spans="1:22" ht="27" customHeight="1">
      <c r="A218" s="106">
        <v>216</v>
      </c>
      <c r="B218" s="56">
        <v>43088</v>
      </c>
      <c r="C218" s="65" t="s">
        <v>625</v>
      </c>
      <c r="D218" s="153" t="s">
        <v>626</v>
      </c>
      <c r="E218" s="45">
        <v>1940.89</v>
      </c>
      <c r="F218" s="61" t="s">
        <v>4</v>
      </c>
      <c r="G218" s="27">
        <v>393</v>
      </c>
      <c r="H218" s="56">
        <v>43088</v>
      </c>
      <c r="I218" s="56">
        <v>43103</v>
      </c>
      <c r="J218" s="61" t="s">
        <v>628</v>
      </c>
      <c r="K218" s="70" t="s">
        <v>313</v>
      </c>
      <c r="L218" s="56">
        <v>43110</v>
      </c>
      <c r="M218" s="7">
        <v>1020</v>
      </c>
      <c r="N218" s="67">
        <v>0.22</v>
      </c>
      <c r="O218" s="24">
        <f t="shared" si="13"/>
        <v>1244.4</v>
      </c>
      <c r="P218" s="45">
        <v>1244.4</v>
      </c>
      <c r="Q218" s="70"/>
      <c r="R218" s="70"/>
      <c r="S218" s="82"/>
      <c r="T218" s="70" t="s">
        <v>727</v>
      </c>
      <c r="U218" s="70">
        <v>80124010150</v>
      </c>
      <c r="V218" s="27" t="s">
        <v>603</v>
      </c>
    </row>
    <row r="219" spans="1:22" ht="54.75" customHeight="1">
      <c r="A219" s="66">
        <v>217</v>
      </c>
      <c r="B219" s="56">
        <v>43102</v>
      </c>
      <c r="C219" s="65" t="s">
        <v>618</v>
      </c>
      <c r="D219" s="153" t="s">
        <v>615</v>
      </c>
      <c r="E219" s="45">
        <v>1647.22</v>
      </c>
      <c r="F219" s="61" t="s">
        <v>732</v>
      </c>
      <c r="G219" s="27">
        <v>392</v>
      </c>
      <c r="H219" s="56">
        <v>43108</v>
      </c>
      <c r="I219" s="56">
        <v>43108</v>
      </c>
      <c r="J219" s="61" t="s">
        <v>195</v>
      </c>
      <c r="K219" s="70" t="s">
        <v>196</v>
      </c>
      <c r="L219" s="56">
        <v>43108</v>
      </c>
      <c r="M219" s="7">
        <f aca="true" t="shared" si="14" ref="M219:M227">E219</f>
        <v>1647.22</v>
      </c>
      <c r="N219" s="67">
        <v>0.22</v>
      </c>
      <c r="O219" s="24">
        <f t="shared" si="13"/>
        <v>2009.61</v>
      </c>
      <c r="P219" s="45">
        <f>M219</f>
        <v>1647.22</v>
      </c>
      <c r="Q219" s="70" t="s">
        <v>737</v>
      </c>
      <c r="R219" s="70" t="s">
        <v>733</v>
      </c>
      <c r="S219" s="82">
        <v>4</v>
      </c>
      <c r="T219" s="70" t="s">
        <v>727</v>
      </c>
      <c r="U219" s="70">
        <v>80124010150</v>
      </c>
      <c r="V219" s="27" t="s">
        <v>594</v>
      </c>
    </row>
    <row r="220" spans="1:22" ht="41.25" customHeight="1">
      <c r="A220" s="66">
        <v>218</v>
      </c>
      <c r="B220" s="56">
        <v>43103</v>
      </c>
      <c r="C220" s="65" t="s">
        <v>616</v>
      </c>
      <c r="D220" s="153" t="s">
        <v>617</v>
      </c>
      <c r="E220" s="45">
        <v>1740.49</v>
      </c>
      <c r="F220" s="61" t="s">
        <v>732</v>
      </c>
      <c r="G220" s="27">
        <v>391</v>
      </c>
      <c r="H220" s="56">
        <v>43108</v>
      </c>
      <c r="I220" s="56">
        <v>43108</v>
      </c>
      <c r="J220" s="29" t="s">
        <v>274</v>
      </c>
      <c r="K220" s="70" t="s">
        <v>275</v>
      </c>
      <c r="L220" s="56">
        <v>43108</v>
      </c>
      <c r="M220" s="7">
        <f t="shared" si="14"/>
        <v>1740.49</v>
      </c>
      <c r="N220" s="67">
        <v>0.22</v>
      </c>
      <c r="O220" s="24">
        <f t="shared" si="13"/>
        <v>2123.4</v>
      </c>
      <c r="P220" s="45">
        <v>1442.84</v>
      </c>
      <c r="Q220" s="70" t="s">
        <v>738</v>
      </c>
      <c r="R220" s="70" t="s">
        <v>734</v>
      </c>
      <c r="S220" s="82">
        <v>3</v>
      </c>
      <c r="T220" s="70" t="s">
        <v>727</v>
      </c>
      <c r="U220" s="70">
        <v>80124010150</v>
      </c>
      <c r="V220" s="27" t="s">
        <v>594</v>
      </c>
    </row>
    <row r="221" spans="1:22" ht="41.25" customHeight="1">
      <c r="A221" s="66">
        <v>219</v>
      </c>
      <c r="B221" s="56">
        <v>43103</v>
      </c>
      <c r="C221" s="65" t="s">
        <v>619</v>
      </c>
      <c r="D221" s="153" t="s">
        <v>620</v>
      </c>
      <c r="E221" s="45">
        <v>814.23</v>
      </c>
      <c r="F221" s="61" t="s">
        <v>732</v>
      </c>
      <c r="G221" s="27">
        <v>390</v>
      </c>
      <c r="H221" s="56">
        <v>43108</v>
      </c>
      <c r="I221" s="56">
        <v>43108</v>
      </c>
      <c r="J221" s="61" t="s">
        <v>504</v>
      </c>
      <c r="K221" s="70" t="s">
        <v>505</v>
      </c>
      <c r="L221" s="56">
        <v>43108</v>
      </c>
      <c r="M221" s="7">
        <f t="shared" si="14"/>
        <v>814.23</v>
      </c>
      <c r="N221" s="67">
        <v>0.22</v>
      </c>
      <c r="O221" s="24">
        <f t="shared" si="13"/>
        <v>993.36</v>
      </c>
      <c r="P221" s="45">
        <f>M221</f>
        <v>814.23</v>
      </c>
      <c r="Q221" s="70" t="s">
        <v>739</v>
      </c>
      <c r="R221" s="70" t="s">
        <v>735</v>
      </c>
      <c r="S221" s="82">
        <v>3</v>
      </c>
      <c r="T221" s="70" t="s">
        <v>727</v>
      </c>
      <c r="U221" s="70">
        <v>80124010150</v>
      </c>
      <c r="V221" s="27" t="s">
        <v>594</v>
      </c>
    </row>
    <row r="222" spans="1:22" ht="27" customHeight="1">
      <c r="A222" s="66">
        <v>220</v>
      </c>
      <c r="B222" s="56">
        <v>43108</v>
      </c>
      <c r="C222" s="65" t="s">
        <v>622</v>
      </c>
      <c r="D222" s="153" t="s">
        <v>621</v>
      </c>
      <c r="E222" s="45">
        <v>1550</v>
      </c>
      <c r="F222" s="61" t="s">
        <v>4</v>
      </c>
      <c r="G222" s="27">
        <v>389</v>
      </c>
      <c r="H222" s="56">
        <v>43108</v>
      </c>
      <c r="I222" s="56">
        <v>43108</v>
      </c>
      <c r="J222" s="61" t="s">
        <v>171</v>
      </c>
      <c r="K222" s="70" t="s">
        <v>170</v>
      </c>
      <c r="L222" s="56">
        <v>43108</v>
      </c>
      <c r="M222" s="7">
        <f t="shared" si="14"/>
        <v>1550</v>
      </c>
      <c r="N222" s="67">
        <v>0.22</v>
      </c>
      <c r="O222" s="24">
        <f t="shared" si="13"/>
        <v>1891</v>
      </c>
      <c r="P222" s="45">
        <f>M222</f>
        <v>1550</v>
      </c>
      <c r="Q222" s="70" t="s">
        <v>171</v>
      </c>
      <c r="R222" s="70" t="s">
        <v>170</v>
      </c>
      <c r="S222" s="82">
        <v>1</v>
      </c>
      <c r="T222" s="70" t="s">
        <v>727</v>
      </c>
      <c r="U222" s="70">
        <v>80124010150</v>
      </c>
      <c r="V222" s="27" t="s">
        <v>603</v>
      </c>
    </row>
    <row r="223" spans="1:22" ht="41.25" customHeight="1">
      <c r="A223" s="66">
        <v>221</v>
      </c>
      <c r="B223" s="56">
        <v>43111</v>
      </c>
      <c r="C223" s="65" t="s">
        <v>629</v>
      </c>
      <c r="D223" s="153" t="s">
        <v>630</v>
      </c>
      <c r="E223" s="45">
        <v>996</v>
      </c>
      <c r="F223" s="61" t="s">
        <v>4</v>
      </c>
      <c r="G223" s="27">
        <v>388</v>
      </c>
      <c r="H223" s="56">
        <v>43111</v>
      </c>
      <c r="I223" s="56">
        <v>43111</v>
      </c>
      <c r="J223" s="61" t="s">
        <v>22</v>
      </c>
      <c r="K223" s="70" t="s">
        <v>23</v>
      </c>
      <c r="L223" s="56">
        <v>43111</v>
      </c>
      <c r="M223" s="7">
        <f t="shared" si="14"/>
        <v>996</v>
      </c>
      <c r="N223" s="67">
        <v>0.1</v>
      </c>
      <c r="O223" s="24">
        <f t="shared" si="13"/>
        <v>1095.6</v>
      </c>
      <c r="P223" s="45">
        <f>M223</f>
        <v>996</v>
      </c>
      <c r="Q223" s="70" t="s">
        <v>736</v>
      </c>
      <c r="R223" s="70" t="s">
        <v>740</v>
      </c>
      <c r="S223" s="82">
        <v>3</v>
      </c>
      <c r="T223" s="70" t="s">
        <v>727</v>
      </c>
      <c r="U223" s="70">
        <v>80124010150</v>
      </c>
      <c r="V223" s="27" t="s">
        <v>594</v>
      </c>
    </row>
    <row r="224" spans="1:22" ht="27" customHeight="1">
      <c r="A224" s="66">
        <v>222</v>
      </c>
      <c r="B224" s="56">
        <v>43118</v>
      </c>
      <c r="C224" s="65" t="s">
        <v>647</v>
      </c>
      <c r="D224" s="145" t="s">
        <v>631</v>
      </c>
      <c r="E224" s="45">
        <v>1188.52</v>
      </c>
      <c r="F224" s="61" t="s">
        <v>984</v>
      </c>
      <c r="G224" s="27">
        <v>387</v>
      </c>
      <c r="H224" s="56">
        <v>43123</v>
      </c>
      <c r="I224" s="56">
        <v>43131</v>
      </c>
      <c r="J224" s="8" t="s">
        <v>347</v>
      </c>
      <c r="K224" s="70" t="s">
        <v>610</v>
      </c>
      <c r="L224" s="61" t="s">
        <v>610</v>
      </c>
      <c r="M224" s="117">
        <v>0</v>
      </c>
      <c r="N224" s="67"/>
      <c r="O224" s="24">
        <f t="shared" si="13"/>
        <v>0</v>
      </c>
      <c r="P224" s="45"/>
      <c r="Q224" s="70" t="s">
        <v>741</v>
      </c>
      <c r="R224" s="70" t="s">
        <v>742</v>
      </c>
      <c r="S224" s="82">
        <v>0</v>
      </c>
      <c r="T224" s="70" t="s">
        <v>727</v>
      </c>
      <c r="U224" s="70">
        <v>80124010150</v>
      </c>
      <c r="V224" s="107" t="s">
        <v>719</v>
      </c>
    </row>
    <row r="225" spans="1:22" ht="54.75" customHeight="1">
      <c r="A225" s="66">
        <v>223</v>
      </c>
      <c r="B225" s="56">
        <v>43119</v>
      </c>
      <c r="C225" s="65" t="s">
        <v>632</v>
      </c>
      <c r="D225" s="153" t="s">
        <v>633</v>
      </c>
      <c r="E225" s="45">
        <v>1042</v>
      </c>
      <c r="F225" s="61" t="s">
        <v>4</v>
      </c>
      <c r="G225" s="27">
        <v>386</v>
      </c>
      <c r="H225" s="56">
        <v>43119</v>
      </c>
      <c r="I225" s="56">
        <v>43119</v>
      </c>
      <c r="J225" s="61" t="s">
        <v>22</v>
      </c>
      <c r="K225" s="70" t="s">
        <v>23</v>
      </c>
      <c r="L225" s="56">
        <v>43119</v>
      </c>
      <c r="M225" s="7">
        <f t="shared" si="14"/>
        <v>1042</v>
      </c>
      <c r="N225" s="67">
        <v>0.1</v>
      </c>
      <c r="O225" s="24">
        <f t="shared" si="13"/>
        <v>1146.2</v>
      </c>
      <c r="P225" s="45">
        <f>M225</f>
        <v>1042</v>
      </c>
      <c r="Q225" s="70" t="s">
        <v>743</v>
      </c>
      <c r="R225" s="70" t="s">
        <v>744</v>
      </c>
      <c r="S225" s="82">
        <v>4</v>
      </c>
      <c r="T225" s="70" t="s">
        <v>727</v>
      </c>
      <c r="U225" s="70">
        <v>80124010150</v>
      </c>
      <c r="V225" s="108" t="s">
        <v>594</v>
      </c>
    </row>
    <row r="226" spans="1:22" ht="27" customHeight="1">
      <c r="A226" s="66">
        <v>224</v>
      </c>
      <c r="B226" s="56">
        <v>43122</v>
      </c>
      <c r="C226" s="65" t="s">
        <v>635</v>
      </c>
      <c r="D226" s="153" t="s">
        <v>634</v>
      </c>
      <c r="E226" s="45">
        <v>300</v>
      </c>
      <c r="F226" s="61" t="s">
        <v>4</v>
      </c>
      <c r="G226" s="27">
        <v>385</v>
      </c>
      <c r="H226" s="56">
        <v>43122</v>
      </c>
      <c r="I226" s="56">
        <v>43122</v>
      </c>
      <c r="J226" s="61" t="s">
        <v>18</v>
      </c>
      <c r="K226" s="70">
        <v>80078410588</v>
      </c>
      <c r="L226" s="56">
        <v>43122</v>
      </c>
      <c r="M226" s="7">
        <f t="shared" si="14"/>
        <v>300</v>
      </c>
      <c r="N226" s="67">
        <v>0</v>
      </c>
      <c r="O226" s="24">
        <f t="shared" si="13"/>
        <v>300</v>
      </c>
      <c r="P226" s="45">
        <f>M226</f>
        <v>300</v>
      </c>
      <c r="Q226" s="61" t="s">
        <v>18</v>
      </c>
      <c r="R226" s="70">
        <v>80078410588</v>
      </c>
      <c r="S226" s="82">
        <v>1</v>
      </c>
      <c r="T226" s="70" t="s">
        <v>727</v>
      </c>
      <c r="U226" s="70">
        <v>80124010150</v>
      </c>
      <c r="V226" s="27" t="s">
        <v>594</v>
      </c>
    </row>
    <row r="227" spans="1:22" ht="64.5" customHeight="1">
      <c r="A227" s="66">
        <v>225</v>
      </c>
      <c r="B227" s="56">
        <v>43125</v>
      </c>
      <c r="C227" s="65" t="s">
        <v>645</v>
      </c>
      <c r="D227" s="153" t="s">
        <v>643</v>
      </c>
      <c r="E227" s="45">
        <v>220</v>
      </c>
      <c r="F227" s="61" t="s">
        <v>4</v>
      </c>
      <c r="G227" s="27">
        <v>383</v>
      </c>
      <c r="H227" s="56">
        <v>43125</v>
      </c>
      <c r="I227" s="56">
        <v>43125</v>
      </c>
      <c r="J227" s="29" t="s">
        <v>43</v>
      </c>
      <c r="K227" s="70" t="s">
        <v>44</v>
      </c>
      <c r="L227" s="56">
        <v>43125</v>
      </c>
      <c r="M227" s="7">
        <f t="shared" si="14"/>
        <v>220</v>
      </c>
      <c r="N227" s="67">
        <v>0.1</v>
      </c>
      <c r="O227" s="24">
        <f t="shared" si="13"/>
        <v>242</v>
      </c>
      <c r="P227" s="45">
        <v>220</v>
      </c>
      <c r="Q227" s="70" t="s">
        <v>745</v>
      </c>
      <c r="R227" s="70" t="s">
        <v>746</v>
      </c>
      <c r="S227" s="82">
        <v>3</v>
      </c>
      <c r="T227" s="70" t="s">
        <v>727</v>
      </c>
      <c r="U227" s="70">
        <v>80124010150</v>
      </c>
      <c r="V227" s="27" t="s">
        <v>594</v>
      </c>
    </row>
    <row r="228" spans="1:22" ht="41.25" customHeight="1">
      <c r="A228" s="66">
        <v>226</v>
      </c>
      <c r="B228" s="56">
        <v>43125</v>
      </c>
      <c r="C228" s="65" t="s">
        <v>650</v>
      </c>
      <c r="D228" s="153" t="s">
        <v>644</v>
      </c>
      <c r="E228" s="45">
        <v>1025.45</v>
      </c>
      <c r="F228" s="61" t="s">
        <v>4</v>
      </c>
      <c r="G228" s="27">
        <v>382</v>
      </c>
      <c r="H228" s="56">
        <v>43125</v>
      </c>
      <c r="I228" s="56">
        <v>43125</v>
      </c>
      <c r="J228" s="61" t="s">
        <v>427</v>
      </c>
      <c r="K228" s="70">
        <v>11606610159</v>
      </c>
      <c r="L228" s="56">
        <v>43125</v>
      </c>
      <c r="M228" s="7">
        <v>1128</v>
      </c>
      <c r="N228" s="67">
        <v>0</v>
      </c>
      <c r="O228" s="24">
        <f aca="true" t="shared" si="15" ref="O228:O257">ROUND(M228+M228*N228,2)</f>
        <v>1128</v>
      </c>
      <c r="P228" s="45">
        <v>1128</v>
      </c>
      <c r="Q228" s="61" t="s">
        <v>427</v>
      </c>
      <c r="R228" s="70">
        <v>11606610159</v>
      </c>
      <c r="S228" s="82">
        <v>1</v>
      </c>
      <c r="T228" s="70" t="s">
        <v>727</v>
      </c>
      <c r="U228" s="70">
        <v>80124010150</v>
      </c>
      <c r="V228" s="27" t="s">
        <v>594</v>
      </c>
    </row>
    <row r="229" spans="1:22" ht="27" customHeight="1">
      <c r="A229" s="66">
        <v>226</v>
      </c>
      <c r="B229" s="56">
        <v>43126</v>
      </c>
      <c r="C229" s="65" t="s">
        <v>747</v>
      </c>
      <c r="D229" s="153" t="s">
        <v>646</v>
      </c>
      <c r="E229" s="45">
        <v>5960</v>
      </c>
      <c r="F229" s="61" t="s">
        <v>980</v>
      </c>
      <c r="G229" s="27">
        <v>381</v>
      </c>
      <c r="H229" s="56">
        <v>43126</v>
      </c>
      <c r="I229" s="56">
        <v>43139</v>
      </c>
      <c r="J229" s="61" t="s">
        <v>683</v>
      </c>
      <c r="K229" s="70" t="s">
        <v>358</v>
      </c>
      <c r="L229" s="56">
        <v>43140</v>
      </c>
      <c r="M229" s="7">
        <v>5160</v>
      </c>
      <c r="N229" s="67">
        <v>0</v>
      </c>
      <c r="O229" s="24">
        <f t="shared" si="15"/>
        <v>5160</v>
      </c>
      <c r="P229" s="45">
        <v>5160</v>
      </c>
      <c r="Q229" s="61" t="s">
        <v>683</v>
      </c>
      <c r="R229" s="70" t="s">
        <v>358</v>
      </c>
      <c r="S229" s="82">
        <v>1</v>
      </c>
      <c r="T229" s="70" t="s">
        <v>727</v>
      </c>
      <c r="U229" s="70">
        <v>80124010150</v>
      </c>
      <c r="V229" s="27" t="s">
        <v>594</v>
      </c>
    </row>
    <row r="230" spans="1:22" ht="99.75" customHeight="1">
      <c r="A230" s="66">
        <v>227</v>
      </c>
      <c r="B230" s="56">
        <v>43131</v>
      </c>
      <c r="C230" s="65" t="s">
        <v>648</v>
      </c>
      <c r="D230" s="153" t="s">
        <v>649</v>
      </c>
      <c r="E230" s="45">
        <v>758</v>
      </c>
      <c r="F230" s="61" t="s">
        <v>4</v>
      </c>
      <c r="G230" s="27">
        <v>378</v>
      </c>
      <c r="H230" s="56">
        <v>43131</v>
      </c>
      <c r="I230" s="56">
        <v>43131</v>
      </c>
      <c r="J230" s="61" t="s">
        <v>22</v>
      </c>
      <c r="K230" s="70" t="s">
        <v>23</v>
      </c>
      <c r="L230" s="56">
        <v>43131</v>
      </c>
      <c r="M230" s="7">
        <f aca="true" t="shared" si="16" ref="M230:M248">E230</f>
        <v>758</v>
      </c>
      <c r="N230" s="67">
        <v>0.1</v>
      </c>
      <c r="O230" s="24">
        <f t="shared" si="15"/>
        <v>833.8</v>
      </c>
      <c r="P230" s="45">
        <v>758</v>
      </c>
      <c r="Q230" s="70" t="s">
        <v>749</v>
      </c>
      <c r="R230" s="70" t="s">
        <v>750</v>
      </c>
      <c r="S230" s="82">
        <v>2</v>
      </c>
      <c r="T230" s="70" t="s">
        <v>727</v>
      </c>
      <c r="U230" s="70">
        <v>80124010150</v>
      </c>
      <c r="V230" s="27" t="s">
        <v>594</v>
      </c>
    </row>
    <row r="231" spans="1:22" ht="27" customHeight="1">
      <c r="A231" s="66">
        <v>228</v>
      </c>
      <c r="B231" s="56">
        <v>43131</v>
      </c>
      <c r="C231" s="65" t="s">
        <v>651</v>
      </c>
      <c r="D231" s="153" t="s">
        <v>652</v>
      </c>
      <c r="E231" s="45">
        <v>861</v>
      </c>
      <c r="F231" s="61" t="s">
        <v>4</v>
      </c>
      <c r="G231" s="27">
        <v>377</v>
      </c>
      <c r="H231" s="56">
        <v>43131</v>
      </c>
      <c r="I231" s="56">
        <v>43131</v>
      </c>
      <c r="J231" s="61" t="s">
        <v>653</v>
      </c>
      <c r="K231" s="70" t="s">
        <v>654</v>
      </c>
      <c r="L231" s="56">
        <v>43131</v>
      </c>
      <c r="M231" s="7">
        <f t="shared" si="16"/>
        <v>861</v>
      </c>
      <c r="N231" s="67">
        <v>0</v>
      </c>
      <c r="O231" s="24">
        <f t="shared" si="15"/>
        <v>861</v>
      </c>
      <c r="P231" s="45">
        <f>M231</f>
        <v>861</v>
      </c>
      <c r="Q231" s="61" t="s">
        <v>653</v>
      </c>
      <c r="R231" s="70" t="s">
        <v>654</v>
      </c>
      <c r="S231" s="82">
        <v>1</v>
      </c>
      <c r="T231" s="70" t="s">
        <v>727</v>
      </c>
      <c r="U231" s="70">
        <v>80124010150</v>
      </c>
      <c r="V231" s="27" t="s">
        <v>594</v>
      </c>
    </row>
    <row r="232" spans="1:22" ht="27" customHeight="1">
      <c r="A232" s="66">
        <v>229</v>
      </c>
      <c r="B232" s="56">
        <v>43132</v>
      </c>
      <c r="C232" s="65" t="s">
        <v>655</v>
      </c>
      <c r="D232" s="153" t="s">
        <v>656</v>
      </c>
      <c r="E232" s="45">
        <v>330</v>
      </c>
      <c r="F232" s="61" t="s">
        <v>4</v>
      </c>
      <c r="G232" s="27">
        <v>376</v>
      </c>
      <c r="H232" s="56">
        <v>43132</v>
      </c>
      <c r="I232" s="56">
        <v>43132</v>
      </c>
      <c r="J232" s="61" t="s">
        <v>415</v>
      </c>
      <c r="K232" s="70" t="s">
        <v>411</v>
      </c>
      <c r="L232" s="56">
        <v>43132</v>
      </c>
      <c r="M232" s="7">
        <f t="shared" si="16"/>
        <v>330</v>
      </c>
      <c r="N232" s="67">
        <v>0</v>
      </c>
      <c r="O232" s="24">
        <f t="shared" si="15"/>
        <v>330</v>
      </c>
      <c r="P232" s="45">
        <f>M232</f>
        <v>330</v>
      </c>
      <c r="Q232" s="61" t="s">
        <v>415</v>
      </c>
      <c r="R232" s="70" t="s">
        <v>411</v>
      </c>
      <c r="S232" s="82">
        <v>1</v>
      </c>
      <c r="T232" s="70" t="s">
        <v>727</v>
      </c>
      <c r="U232" s="70">
        <v>80124010150</v>
      </c>
      <c r="V232" s="27" t="s">
        <v>594</v>
      </c>
    </row>
    <row r="233" spans="1:22" ht="99.75" customHeight="1">
      <c r="A233" s="66">
        <v>230</v>
      </c>
      <c r="B233" s="56">
        <v>43133</v>
      </c>
      <c r="C233" s="65" t="s">
        <v>657</v>
      </c>
      <c r="D233" s="153" t="s">
        <v>658</v>
      </c>
      <c r="E233" s="45">
        <v>650</v>
      </c>
      <c r="F233" s="61" t="s">
        <v>4</v>
      </c>
      <c r="G233" s="27">
        <v>375</v>
      </c>
      <c r="H233" s="56">
        <v>43133</v>
      </c>
      <c r="I233" s="56">
        <v>43133</v>
      </c>
      <c r="J233" s="29" t="s">
        <v>43</v>
      </c>
      <c r="K233" s="70" t="s">
        <v>44</v>
      </c>
      <c r="L233" s="56">
        <v>43133</v>
      </c>
      <c r="M233" s="7">
        <f t="shared" si="16"/>
        <v>650</v>
      </c>
      <c r="N233" s="67">
        <v>0.1</v>
      </c>
      <c r="O233" s="24">
        <f t="shared" si="15"/>
        <v>715</v>
      </c>
      <c r="P233" s="45">
        <f>M233</f>
        <v>650</v>
      </c>
      <c r="Q233" s="70" t="s">
        <v>749</v>
      </c>
      <c r="R233" s="70" t="s">
        <v>750</v>
      </c>
      <c r="S233" s="82">
        <v>3</v>
      </c>
      <c r="T233" s="70" t="s">
        <v>727</v>
      </c>
      <c r="U233" s="70">
        <v>80124010150</v>
      </c>
      <c r="V233" s="27" t="s">
        <v>594</v>
      </c>
    </row>
    <row r="234" spans="1:22" ht="27" customHeight="1">
      <c r="A234" s="66">
        <v>231</v>
      </c>
      <c r="B234" s="56">
        <v>43133</v>
      </c>
      <c r="C234" s="65" t="s">
        <v>659</v>
      </c>
      <c r="D234" s="153" t="s">
        <v>660</v>
      </c>
      <c r="E234" s="45">
        <v>901.82</v>
      </c>
      <c r="F234" s="61" t="s">
        <v>4</v>
      </c>
      <c r="G234" s="27">
        <v>374</v>
      </c>
      <c r="H234" s="56">
        <v>43133</v>
      </c>
      <c r="I234" s="56">
        <v>43133</v>
      </c>
      <c r="J234" s="29" t="s">
        <v>661</v>
      </c>
      <c r="K234" s="70" t="s">
        <v>662</v>
      </c>
      <c r="L234" s="56">
        <v>43133</v>
      </c>
      <c r="M234" s="7">
        <f t="shared" si="16"/>
        <v>901.82</v>
      </c>
      <c r="N234" s="67">
        <v>0.1</v>
      </c>
      <c r="O234" s="24">
        <f t="shared" si="15"/>
        <v>992</v>
      </c>
      <c r="P234" s="45">
        <f>M234</f>
        <v>901.82</v>
      </c>
      <c r="Q234" s="29" t="s">
        <v>661</v>
      </c>
      <c r="R234" s="70" t="s">
        <v>662</v>
      </c>
      <c r="S234" s="82">
        <v>1</v>
      </c>
      <c r="T234" s="70" t="s">
        <v>727</v>
      </c>
      <c r="U234" s="70">
        <v>80124010150</v>
      </c>
      <c r="V234" s="27" t="s">
        <v>594</v>
      </c>
    </row>
    <row r="235" spans="1:22" ht="41.25" customHeight="1">
      <c r="A235" s="66">
        <v>232</v>
      </c>
      <c r="B235" s="56">
        <v>43136</v>
      </c>
      <c r="C235" s="65" t="s">
        <v>663</v>
      </c>
      <c r="D235" s="153" t="s">
        <v>664</v>
      </c>
      <c r="E235" s="45">
        <v>1600</v>
      </c>
      <c r="F235" s="61" t="s">
        <v>4</v>
      </c>
      <c r="G235" s="27">
        <v>373</v>
      </c>
      <c r="H235" s="56">
        <v>43129</v>
      </c>
      <c r="I235" s="56">
        <v>43136</v>
      </c>
      <c r="J235" s="61" t="s">
        <v>516</v>
      </c>
      <c r="K235" s="70" t="s">
        <v>517</v>
      </c>
      <c r="L235" s="56">
        <v>43136</v>
      </c>
      <c r="M235" s="7">
        <f t="shared" si="16"/>
        <v>1600</v>
      </c>
      <c r="N235" s="67">
        <v>0</v>
      </c>
      <c r="O235" s="24">
        <f t="shared" si="15"/>
        <v>1600</v>
      </c>
      <c r="P235" s="45">
        <f>M235</f>
        <v>1600</v>
      </c>
      <c r="Q235" s="61" t="s">
        <v>752</v>
      </c>
      <c r="R235" s="70" t="s">
        <v>751</v>
      </c>
      <c r="S235" s="82">
        <v>3</v>
      </c>
      <c r="T235" s="70" t="s">
        <v>727</v>
      </c>
      <c r="U235" s="70">
        <v>80124010150</v>
      </c>
      <c r="V235" s="27" t="s">
        <v>594</v>
      </c>
    </row>
    <row r="236" spans="1:22" ht="69" customHeight="1">
      <c r="A236" s="66">
        <v>233</v>
      </c>
      <c r="B236" s="56">
        <v>43136</v>
      </c>
      <c r="C236" s="65" t="s">
        <v>647</v>
      </c>
      <c r="D236" s="153" t="s">
        <v>665</v>
      </c>
      <c r="E236" s="45">
        <v>1178</v>
      </c>
      <c r="F236" s="61" t="s">
        <v>4</v>
      </c>
      <c r="G236" s="27">
        <v>370</v>
      </c>
      <c r="H236" s="56">
        <v>43136</v>
      </c>
      <c r="I236" s="56">
        <v>43143</v>
      </c>
      <c r="J236" s="29" t="s">
        <v>86</v>
      </c>
      <c r="K236" s="70" t="s">
        <v>87</v>
      </c>
      <c r="L236" s="56">
        <v>43143</v>
      </c>
      <c r="M236" s="7">
        <f t="shared" si="16"/>
        <v>1178</v>
      </c>
      <c r="N236" s="67">
        <v>0.22</v>
      </c>
      <c r="O236" s="24">
        <f t="shared" si="15"/>
        <v>1437.16</v>
      </c>
      <c r="P236" s="45">
        <v>1178</v>
      </c>
      <c r="Q236" s="70" t="s">
        <v>754</v>
      </c>
      <c r="R236" s="70" t="s">
        <v>755</v>
      </c>
      <c r="S236" s="82">
        <v>1</v>
      </c>
      <c r="T236" s="70" t="s">
        <v>727</v>
      </c>
      <c r="U236" s="70">
        <v>80124010150</v>
      </c>
      <c r="V236" s="27" t="s">
        <v>594</v>
      </c>
    </row>
    <row r="237" spans="1:22" ht="27" customHeight="1">
      <c r="A237" s="66">
        <v>234</v>
      </c>
      <c r="B237" s="56">
        <v>43137</v>
      </c>
      <c r="C237" s="65" t="s">
        <v>666</v>
      </c>
      <c r="D237" s="153" t="s">
        <v>675</v>
      </c>
      <c r="E237" s="45">
        <v>35.7</v>
      </c>
      <c r="F237" s="61" t="s">
        <v>4</v>
      </c>
      <c r="G237" s="27">
        <v>372</v>
      </c>
      <c r="H237" s="56">
        <v>43137</v>
      </c>
      <c r="I237" s="56">
        <v>43137</v>
      </c>
      <c r="J237" s="61" t="s">
        <v>670</v>
      </c>
      <c r="K237" s="70" t="s">
        <v>669</v>
      </c>
      <c r="L237" s="56">
        <v>43137</v>
      </c>
      <c r="M237" s="7">
        <f t="shared" si="16"/>
        <v>35.7</v>
      </c>
      <c r="N237" s="67">
        <v>0.22</v>
      </c>
      <c r="O237" s="24">
        <f t="shared" si="15"/>
        <v>43.55</v>
      </c>
      <c r="P237" s="45">
        <f>M237</f>
        <v>35.7</v>
      </c>
      <c r="Q237" s="61" t="s">
        <v>670</v>
      </c>
      <c r="R237" s="70" t="s">
        <v>669</v>
      </c>
      <c r="S237" s="82">
        <v>1</v>
      </c>
      <c r="T237" s="70" t="s">
        <v>727</v>
      </c>
      <c r="U237" s="70">
        <v>80124010150</v>
      </c>
      <c r="V237" s="27" t="s">
        <v>594</v>
      </c>
    </row>
    <row r="238" spans="1:22" ht="27" customHeight="1">
      <c r="A238" s="66">
        <v>235</v>
      </c>
      <c r="B238" s="56">
        <v>43137</v>
      </c>
      <c r="C238" s="65" t="s">
        <v>667</v>
      </c>
      <c r="D238" s="153" t="s">
        <v>676</v>
      </c>
      <c r="E238" s="45">
        <v>29.13</v>
      </c>
      <c r="F238" s="61" t="s">
        <v>4</v>
      </c>
      <c r="G238" s="27">
        <v>372</v>
      </c>
      <c r="H238" s="56">
        <v>43137</v>
      </c>
      <c r="I238" s="56">
        <v>43137</v>
      </c>
      <c r="J238" s="61" t="s">
        <v>671</v>
      </c>
      <c r="K238" s="70" t="s">
        <v>672</v>
      </c>
      <c r="L238" s="56">
        <v>43137</v>
      </c>
      <c r="M238" s="7">
        <f t="shared" si="16"/>
        <v>29.13</v>
      </c>
      <c r="N238" s="67">
        <v>0.22</v>
      </c>
      <c r="O238" s="24">
        <f t="shared" si="15"/>
        <v>35.54</v>
      </c>
      <c r="P238" s="45">
        <f>M238</f>
        <v>29.13</v>
      </c>
      <c r="Q238" s="61" t="s">
        <v>671</v>
      </c>
      <c r="R238" s="70" t="s">
        <v>672</v>
      </c>
      <c r="S238" s="82">
        <v>1</v>
      </c>
      <c r="T238" s="70" t="s">
        <v>727</v>
      </c>
      <c r="U238" s="70">
        <v>80124010150</v>
      </c>
      <c r="V238" s="27" t="s">
        <v>594</v>
      </c>
    </row>
    <row r="239" spans="1:22" ht="27" customHeight="1">
      <c r="A239" s="66">
        <v>236</v>
      </c>
      <c r="B239" s="56">
        <v>43137</v>
      </c>
      <c r="C239" s="65" t="s">
        <v>668</v>
      </c>
      <c r="D239" s="156" t="s">
        <v>678</v>
      </c>
      <c r="E239" s="45">
        <v>426.96</v>
      </c>
      <c r="F239" s="61" t="s">
        <v>4</v>
      </c>
      <c r="G239" s="27">
        <v>372</v>
      </c>
      <c r="H239" s="56">
        <v>43137</v>
      </c>
      <c r="I239" s="56">
        <v>43137</v>
      </c>
      <c r="J239" s="61" t="s">
        <v>673</v>
      </c>
      <c r="K239" s="70" t="s">
        <v>674</v>
      </c>
      <c r="L239" s="56">
        <v>43137</v>
      </c>
      <c r="M239" s="7">
        <f t="shared" si="16"/>
        <v>426.96</v>
      </c>
      <c r="N239" s="67">
        <v>0.22</v>
      </c>
      <c r="O239" s="24">
        <f t="shared" si="15"/>
        <v>520.89</v>
      </c>
      <c r="P239" s="45">
        <v>426.96</v>
      </c>
      <c r="Q239" s="61" t="s">
        <v>673</v>
      </c>
      <c r="R239" s="70" t="s">
        <v>674</v>
      </c>
      <c r="S239" s="82">
        <v>1</v>
      </c>
      <c r="T239" s="70" t="s">
        <v>727</v>
      </c>
      <c r="U239" s="70">
        <v>80124010150</v>
      </c>
      <c r="V239" s="27" t="s">
        <v>594</v>
      </c>
    </row>
    <row r="240" spans="1:22" ht="27" customHeight="1">
      <c r="A240" s="66">
        <v>237</v>
      </c>
      <c r="B240" s="56">
        <v>43138</v>
      </c>
      <c r="C240" s="65" t="s">
        <v>677</v>
      </c>
      <c r="D240" s="153" t="s">
        <v>679</v>
      </c>
      <c r="E240" s="45">
        <v>457.21</v>
      </c>
      <c r="F240" s="61" t="s">
        <v>4</v>
      </c>
      <c r="G240" s="27">
        <v>372</v>
      </c>
      <c r="H240" s="56">
        <v>43138</v>
      </c>
      <c r="I240" s="56">
        <v>43138</v>
      </c>
      <c r="J240" s="61" t="s">
        <v>680</v>
      </c>
      <c r="K240" s="70" t="s">
        <v>511</v>
      </c>
      <c r="L240" s="56">
        <v>43138</v>
      </c>
      <c r="M240" s="7">
        <f t="shared" si="16"/>
        <v>457.21</v>
      </c>
      <c r="N240" s="67">
        <v>0.22</v>
      </c>
      <c r="O240" s="24">
        <f t="shared" si="15"/>
        <v>557.8</v>
      </c>
      <c r="P240" s="45">
        <f>M240</f>
        <v>457.21</v>
      </c>
      <c r="Q240" s="61" t="s">
        <v>756</v>
      </c>
      <c r="R240" s="70" t="s">
        <v>757</v>
      </c>
      <c r="S240" s="82">
        <v>2</v>
      </c>
      <c r="T240" s="70" t="s">
        <v>727</v>
      </c>
      <c r="U240" s="70">
        <v>80124010150</v>
      </c>
      <c r="V240" s="27" t="s">
        <v>594</v>
      </c>
    </row>
    <row r="241" spans="1:22" ht="41.25" customHeight="1">
      <c r="A241" s="66">
        <v>237</v>
      </c>
      <c r="B241" s="56">
        <v>43143</v>
      </c>
      <c r="C241" s="65" t="s">
        <v>684</v>
      </c>
      <c r="D241" s="153" t="s">
        <v>690</v>
      </c>
      <c r="E241" s="45">
        <v>1718</v>
      </c>
      <c r="F241" s="61" t="s">
        <v>732</v>
      </c>
      <c r="G241" s="27">
        <v>371</v>
      </c>
      <c r="H241" s="56">
        <v>43143</v>
      </c>
      <c r="I241" s="56">
        <v>43143</v>
      </c>
      <c r="J241" s="100" t="s">
        <v>687</v>
      </c>
      <c r="K241" s="70" t="s">
        <v>686</v>
      </c>
      <c r="L241" s="56">
        <v>43143</v>
      </c>
      <c r="M241" s="7">
        <f t="shared" si="16"/>
        <v>1718</v>
      </c>
      <c r="N241" s="67">
        <v>0.22</v>
      </c>
      <c r="O241" s="24">
        <f t="shared" si="15"/>
        <v>2095.96</v>
      </c>
      <c r="P241" s="45">
        <f>M241</f>
        <v>1718</v>
      </c>
      <c r="Q241" s="61" t="s">
        <v>760</v>
      </c>
      <c r="R241" s="70" t="s">
        <v>761</v>
      </c>
      <c r="S241" s="82">
        <v>3</v>
      </c>
      <c r="T241" s="70" t="s">
        <v>727</v>
      </c>
      <c r="U241" s="70">
        <v>80124010150</v>
      </c>
      <c r="V241" s="27" t="s">
        <v>594</v>
      </c>
    </row>
    <row r="242" spans="1:22" ht="96" customHeight="1">
      <c r="A242" s="66">
        <v>238</v>
      </c>
      <c r="B242" s="56">
        <v>43139</v>
      </c>
      <c r="C242" s="65" t="s">
        <v>681</v>
      </c>
      <c r="D242" s="153" t="s">
        <v>682</v>
      </c>
      <c r="E242" s="45">
        <v>412.5</v>
      </c>
      <c r="F242" s="61" t="s">
        <v>4</v>
      </c>
      <c r="G242" s="27">
        <v>379</v>
      </c>
      <c r="H242" s="56">
        <v>43129</v>
      </c>
      <c r="I242" s="56">
        <v>43136</v>
      </c>
      <c r="J242" s="129" t="s">
        <v>86</v>
      </c>
      <c r="K242" s="70" t="s">
        <v>87</v>
      </c>
      <c r="L242" s="56">
        <v>43139</v>
      </c>
      <c r="M242" s="7">
        <f t="shared" si="16"/>
        <v>412.5</v>
      </c>
      <c r="N242" s="67">
        <v>0.22</v>
      </c>
      <c r="O242" s="24">
        <f t="shared" si="15"/>
        <v>503.25</v>
      </c>
      <c r="P242" s="45">
        <f>M242</f>
        <v>412.5</v>
      </c>
      <c r="Q242" s="70" t="s">
        <v>758</v>
      </c>
      <c r="R242" s="70" t="s">
        <v>759</v>
      </c>
      <c r="S242" s="82">
        <v>3</v>
      </c>
      <c r="T242" s="70" t="s">
        <v>727</v>
      </c>
      <c r="U242" s="70">
        <v>80124010150</v>
      </c>
      <c r="V242" s="27" t="s">
        <v>594</v>
      </c>
    </row>
    <row r="243" spans="1:22" ht="41.25" customHeight="1">
      <c r="A243" s="66">
        <v>238</v>
      </c>
      <c r="B243" s="56">
        <v>43143</v>
      </c>
      <c r="C243" s="65" t="s">
        <v>685</v>
      </c>
      <c r="D243" s="153" t="s">
        <v>691</v>
      </c>
      <c r="E243" s="45">
        <v>1248</v>
      </c>
      <c r="F243" s="61" t="s">
        <v>732</v>
      </c>
      <c r="G243" s="27">
        <v>371</v>
      </c>
      <c r="H243" s="56">
        <v>43143</v>
      </c>
      <c r="I243" s="56">
        <v>43143</v>
      </c>
      <c r="J243" s="61" t="s">
        <v>688</v>
      </c>
      <c r="K243" s="70" t="s">
        <v>689</v>
      </c>
      <c r="L243" s="56">
        <v>43143</v>
      </c>
      <c r="M243" s="7">
        <f t="shared" si="16"/>
        <v>1248</v>
      </c>
      <c r="N243" s="67">
        <v>0.22</v>
      </c>
      <c r="O243" s="24">
        <f t="shared" si="15"/>
        <v>1522.56</v>
      </c>
      <c r="P243" s="45">
        <f>M243</f>
        <v>1248</v>
      </c>
      <c r="Q243" s="61" t="s">
        <v>760</v>
      </c>
      <c r="R243" s="70" t="s">
        <v>761</v>
      </c>
      <c r="S243" s="82">
        <v>3</v>
      </c>
      <c r="T243" s="70" t="s">
        <v>727</v>
      </c>
      <c r="U243" s="70">
        <v>80124010150</v>
      </c>
      <c r="V243" s="27" t="s">
        <v>594</v>
      </c>
    </row>
    <row r="244" spans="1:22" ht="60" customHeight="1">
      <c r="A244" s="66">
        <v>239</v>
      </c>
      <c r="B244" s="56">
        <v>43144</v>
      </c>
      <c r="C244" s="65" t="s">
        <v>692</v>
      </c>
      <c r="D244" s="153" t="s">
        <v>693</v>
      </c>
      <c r="E244" s="45">
        <f>151.51+198.73</f>
        <v>350.24</v>
      </c>
      <c r="F244" s="61" t="s">
        <v>4</v>
      </c>
      <c r="G244" s="27">
        <v>368</v>
      </c>
      <c r="H244" s="56">
        <v>43144</v>
      </c>
      <c r="I244" s="56">
        <v>43151</v>
      </c>
      <c r="J244" s="61" t="s">
        <v>695</v>
      </c>
      <c r="K244" s="70" t="s">
        <v>696</v>
      </c>
      <c r="L244" s="56">
        <v>43153</v>
      </c>
      <c r="M244" s="7">
        <f t="shared" si="16"/>
        <v>350.24</v>
      </c>
      <c r="N244" s="67">
        <v>0</v>
      </c>
      <c r="O244" s="24">
        <f t="shared" si="15"/>
        <v>350.24</v>
      </c>
      <c r="P244" s="45">
        <v>350.24</v>
      </c>
      <c r="Q244" s="61" t="s">
        <v>763</v>
      </c>
      <c r="R244" s="70" t="s">
        <v>764</v>
      </c>
      <c r="S244" s="82">
        <v>2</v>
      </c>
      <c r="T244" s="70" t="s">
        <v>727</v>
      </c>
      <c r="U244" s="70">
        <v>80124010150</v>
      </c>
      <c r="V244" s="27" t="s">
        <v>594</v>
      </c>
    </row>
    <row r="245" spans="1:22" ht="96" customHeight="1">
      <c r="A245" s="66">
        <v>240</v>
      </c>
      <c r="B245" s="56">
        <v>43145</v>
      </c>
      <c r="C245" s="65" t="s">
        <v>766</v>
      </c>
      <c r="D245" s="153" t="s">
        <v>694</v>
      </c>
      <c r="E245" s="45">
        <f>217*21</f>
        <v>4557</v>
      </c>
      <c r="F245" s="61" t="s">
        <v>980</v>
      </c>
      <c r="G245" s="27">
        <v>369</v>
      </c>
      <c r="H245" s="56">
        <v>43153</v>
      </c>
      <c r="I245" s="56">
        <v>43167</v>
      </c>
      <c r="J245" s="61" t="s">
        <v>708</v>
      </c>
      <c r="K245" s="70" t="s">
        <v>709</v>
      </c>
      <c r="L245" s="56">
        <v>43172</v>
      </c>
      <c r="M245" s="7">
        <f t="shared" si="16"/>
        <v>4557</v>
      </c>
      <c r="N245" s="67">
        <v>0</v>
      </c>
      <c r="O245" s="24">
        <f t="shared" si="15"/>
        <v>4557</v>
      </c>
      <c r="P245" s="45">
        <v>4557</v>
      </c>
      <c r="Q245" s="70" t="s">
        <v>767</v>
      </c>
      <c r="R245" s="70" t="s">
        <v>765</v>
      </c>
      <c r="S245" s="82">
        <v>4</v>
      </c>
      <c r="T245" s="70" t="s">
        <v>727</v>
      </c>
      <c r="U245" s="70">
        <v>80124010150</v>
      </c>
      <c r="V245" s="27" t="s">
        <v>594</v>
      </c>
    </row>
    <row r="246" spans="1:22" ht="27" customHeight="1">
      <c r="A246" s="66">
        <v>241</v>
      </c>
      <c r="B246" s="56">
        <v>43153</v>
      </c>
      <c r="C246" s="65" t="s">
        <v>697</v>
      </c>
      <c r="D246" s="153" t="s">
        <v>698</v>
      </c>
      <c r="E246" s="45">
        <v>300</v>
      </c>
      <c r="F246" s="61" t="s">
        <v>4</v>
      </c>
      <c r="G246" s="27">
        <v>367</v>
      </c>
      <c r="H246" s="56">
        <v>43153</v>
      </c>
      <c r="I246" s="56">
        <v>43153</v>
      </c>
      <c r="J246" s="61" t="s">
        <v>699</v>
      </c>
      <c r="K246" s="70" t="s">
        <v>700</v>
      </c>
      <c r="L246" s="56">
        <v>43153</v>
      </c>
      <c r="M246" s="7">
        <f t="shared" si="16"/>
        <v>300</v>
      </c>
      <c r="N246" s="67">
        <v>0.22</v>
      </c>
      <c r="O246" s="24">
        <f t="shared" si="15"/>
        <v>366</v>
      </c>
      <c r="P246" s="23">
        <v>300</v>
      </c>
      <c r="Q246" s="61" t="s">
        <v>699</v>
      </c>
      <c r="R246" s="70" t="s">
        <v>700</v>
      </c>
      <c r="S246" s="82">
        <v>1</v>
      </c>
      <c r="T246" s="70" t="s">
        <v>727</v>
      </c>
      <c r="U246" s="70">
        <v>80124010150</v>
      </c>
      <c r="V246" s="27" t="s">
        <v>594</v>
      </c>
    </row>
    <row r="247" spans="1:22" ht="27" customHeight="1">
      <c r="A247" s="66">
        <v>242</v>
      </c>
      <c r="B247" s="56">
        <v>43161</v>
      </c>
      <c r="C247" s="65" t="s">
        <v>701</v>
      </c>
      <c r="D247" s="153" t="s">
        <v>702</v>
      </c>
      <c r="E247" s="45">
        <v>475</v>
      </c>
      <c r="F247" s="61" t="s">
        <v>4</v>
      </c>
      <c r="G247" s="27">
        <v>365</v>
      </c>
      <c r="H247" s="56">
        <v>43161</v>
      </c>
      <c r="I247" s="56">
        <v>43161</v>
      </c>
      <c r="J247" s="61" t="s">
        <v>703</v>
      </c>
      <c r="K247" s="70" t="s">
        <v>704</v>
      </c>
      <c r="L247" s="56">
        <v>43161</v>
      </c>
      <c r="M247" s="7">
        <f t="shared" si="16"/>
        <v>475</v>
      </c>
      <c r="N247" s="67">
        <v>0.1</v>
      </c>
      <c r="O247" s="24">
        <f t="shared" si="15"/>
        <v>522.5</v>
      </c>
      <c r="P247" s="45">
        <v>475</v>
      </c>
      <c r="Q247" s="61" t="s">
        <v>703</v>
      </c>
      <c r="R247" s="70" t="s">
        <v>704</v>
      </c>
      <c r="S247" s="82">
        <v>1</v>
      </c>
      <c r="T247" s="70" t="s">
        <v>727</v>
      </c>
      <c r="U247" s="70">
        <v>80124010150</v>
      </c>
      <c r="V247" s="27" t="s">
        <v>594</v>
      </c>
    </row>
    <row r="248" spans="1:22" ht="27" customHeight="1">
      <c r="A248" s="66">
        <v>243</v>
      </c>
      <c r="B248" s="56">
        <v>43161</v>
      </c>
      <c r="C248" s="65" t="s">
        <v>705</v>
      </c>
      <c r="D248" s="153" t="s">
        <v>706</v>
      </c>
      <c r="E248" s="45">
        <v>1018</v>
      </c>
      <c r="F248" s="61" t="s">
        <v>4</v>
      </c>
      <c r="G248" s="27">
        <v>364</v>
      </c>
      <c r="H248" s="56">
        <v>43161</v>
      </c>
      <c r="I248" s="56">
        <v>43161</v>
      </c>
      <c r="J248" s="8" t="s">
        <v>1001</v>
      </c>
      <c r="K248" s="70" t="s">
        <v>232</v>
      </c>
      <c r="L248" s="56">
        <v>43161</v>
      </c>
      <c r="M248" s="7">
        <f t="shared" si="16"/>
        <v>1018</v>
      </c>
      <c r="N248" s="67">
        <v>0</v>
      </c>
      <c r="O248" s="24">
        <f t="shared" si="15"/>
        <v>1018</v>
      </c>
      <c r="P248" s="45">
        <v>1018</v>
      </c>
      <c r="Q248" s="61" t="s">
        <v>233</v>
      </c>
      <c r="R248" s="70" t="s">
        <v>232</v>
      </c>
      <c r="S248" s="82">
        <v>1</v>
      </c>
      <c r="T248" s="70" t="s">
        <v>727</v>
      </c>
      <c r="U248" s="70">
        <v>80124010150</v>
      </c>
      <c r="V248" s="27" t="s">
        <v>594</v>
      </c>
    </row>
    <row r="249" spans="1:22" ht="154.5" customHeight="1">
      <c r="A249" s="66">
        <v>244</v>
      </c>
      <c r="B249" s="56">
        <v>43171</v>
      </c>
      <c r="C249" s="65" t="s">
        <v>778</v>
      </c>
      <c r="D249" s="153" t="s">
        <v>707</v>
      </c>
      <c r="E249" s="45">
        <v>2997.79</v>
      </c>
      <c r="F249" s="61" t="s">
        <v>4</v>
      </c>
      <c r="G249" s="27">
        <v>358</v>
      </c>
      <c r="H249" s="56">
        <v>43171</v>
      </c>
      <c r="I249" s="56">
        <v>43196</v>
      </c>
      <c r="J249" s="61" t="s">
        <v>179</v>
      </c>
      <c r="K249" s="70" t="s">
        <v>180</v>
      </c>
      <c r="L249" s="56">
        <v>43199</v>
      </c>
      <c r="M249" s="7">
        <v>2997.79</v>
      </c>
      <c r="N249" s="67">
        <v>0.22</v>
      </c>
      <c r="O249" s="24">
        <f t="shared" si="15"/>
        <v>3657.3</v>
      </c>
      <c r="P249" s="45">
        <v>2997.79</v>
      </c>
      <c r="Q249" s="70" t="s">
        <v>779</v>
      </c>
      <c r="R249" s="70" t="s">
        <v>780</v>
      </c>
      <c r="S249" s="82">
        <v>7</v>
      </c>
      <c r="T249" s="70" t="s">
        <v>727</v>
      </c>
      <c r="U249" s="70">
        <v>80124010150</v>
      </c>
      <c r="V249" s="27" t="s">
        <v>594</v>
      </c>
    </row>
    <row r="250" spans="1:22" ht="54.75" customHeight="1">
      <c r="A250" s="66">
        <v>245</v>
      </c>
      <c r="B250" s="56">
        <v>43172</v>
      </c>
      <c r="C250" s="65" t="s">
        <v>710</v>
      </c>
      <c r="D250" s="153" t="s">
        <v>711</v>
      </c>
      <c r="E250" s="45">
        <v>1180</v>
      </c>
      <c r="F250" s="61" t="s">
        <v>4</v>
      </c>
      <c r="G250" s="27">
        <v>363</v>
      </c>
      <c r="H250" s="56">
        <v>43172</v>
      </c>
      <c r="I250" s="56">
        <v>43172</v>
      </c>
      <c r="J250" s="61" t="s">
        <v>493</v>
      </c>
      <c r="K250" s="70" t="s">
        <v>494</v>
      </c>
      <c r="L250" s="56">
        <v>43173</v>
      </c>
      <c r="M250" s="7">
        <f aca="true" t="shared" si="17" ref="M250:M281">E250</f>
        <v>1180</v>
      </c>
      <c r="N250" s="67">
        <v>0.1</v>
      </c>
      <c r="O250" s="24">
        <f t="shared" si="15"/>
        <v>1298</v>
      </c>
      <c r="P250" s="45">
        <v>1298</v>
      </c>
      <c r="Q250" s="61" t="s">
        <v>800</v>
      </c>
      <c r="R250" s="70" t="s">
        <v>768</v>
      </c>
      <c r="S250" s="82">
        <v>2</v>
      </c>
      <c r="T250" s="70" t="s">
        <v>727</v>
      </c>
      <c r="U250" s="70">
        <v>80124010150</v>
      </c>
      <c r="V250" s="27" t="s">
        <v>594</v>
      </c>
    </row>
    <row r="251" spans="1:22" ht="25.5" customHeight="1">
      <c r="A251" s="66">
        <v>246</v>
      </c>
      <c r="B251" s="56">
        <v>43174</v>
      </c>
      <c r="C251" s="65" t="s">
        <v>712</v>
      </c>
      <c r="D251" s="153" t="s">
        <v>714</v>
      </c>
      <c r="E251" s="45">
        <v>75</v>
      </c>
      <c r="F251" s="61" t="s">
        <v>4</v>
      </c>
      <c r="G251" s="27">
        <v>362</v>
      </c>
      <c r="H251" s="56">
        <v>43174</v>
      </c>
      <c r="I251" s="56">
        <v>43174</v>
      </c>
      <c r="J251" s="61" t="s">
        <v>769</v>
      </c>
      <c r="K251" s="70" t="s">
        <v>713</v>
      </c>
      <c r="L251" s="56">
        <v>43174</v>
      </c>
      <c r="M251" s="7">
        <f t="shared" si="17"/>
        <v>75</v>
      </c>
      <c r="N251" s="67">
        <v>0</v>
      </c>
      <c r="O251" s="24">
        <f t="shared" si="15"/>
        <v>75</v>
      </c>
      <c r="P251" s="45">
        <v>75</v>
      </c>
      <c r="Q251" s="61" t="s">
        <v>769</v>
      </c>
      <c r="R251" s="70" t="s">
        <v>713</v>
      </c>
      <c r="S251" s="82">
        <v>1</v>
      </c>
      <c r="T251" s="70" t="s">
        <v>727</v>
      </c>
      <c r="U251" s="70">
        <v>80124010150</v>
      </c>
      <c r="V251" s="27" t="s">
        <v>594</v>
      </c>
    </row>
    <row r="252" spans="1:22" ht="27" customHeight="1">
      <c r="A252" s="66">
        <v>247</v>
      </c>
      <c r="B252" s="56">
        <v>43174</v>
      </c>
      <c r="C252" s="65" t="s">
        <v>715</v>
      </c>
      <c r="D252" s="153" t="s">
        <v>716</v>
      </c>
      <c r="E252" s="45">
        <f>100*41</f>
        <v>4100</v>
      </c>
      <c r="F252" s="61" t="s">
        <v>4</v>
      </c>
      <c r="G252" s="27">
        <v>361</v>
      </c>
      <c r="H252" s="56">
        <v>43174</v>
      </c>
      <c r="I252" s="56">
        <v>43174</v>
      </c>
      <c r="J252" s="61" t="s">
        <v>231</v>
      </c>
      <c r="K252" s="70" t="s">
        <v>230</v>
      </c>
      <c r="L252" s="56">
        <v>43174</v>
      </c>
      <c r="M252" s="7">
        <f t="shared" si="17"/>
        <v>4100</v>
      </c>
      <c r="N252" s="67">
        <v>0</v>
      </c>
      <c r="O252" s="24">
        <f t="shared" si="15"/>
        <v>4100</v>
      </c>
      <c r="P252" s="45">
        <v>4100</v>
      </c>
      <c r="Q252" s="61" t="s">
        <v>231</v>
      </c>
      <c r="R252" s="70" t="s">
        <v>230</v>
      </c>
      <c r="S252" s="82">
        <v>1</v>
      </c>
      <c r="T252" s="70" t="s">
        <v>727</v>
      </c>
      <c r="U252" s="70">
        <v>80124010150</v>
      </c>
      <c r="V252" s="27" t="s">
        <v>594</v>
      </c>
    </row>
    <row r="253" spans="1:22" ht="54.75" customHeight="1">
      <c r="A253" s="66">
        <v>248</v>
      </c>
      <c r="B253" s="56">
        <v>43174</v>
      </c>
      <c r="C253" s="65" t="s">
        <v>717</v>
      </c>
      <c r="D253" s="153" t="s">
        <v>718</v>
      </c>
      <c r="E253" s="45">
        <v>459.5</v>
      </c>
      <c r="F253" s="61" t="s">
        <v>4</v>
      </c>
      <c r="G253" s="27">
        <v>360</v>
      </c>
      <c r="H253" s="56">
        <v>43174</v>
      </c>
      <c r="I253" s="56">
        <v>43174</v>
      </c>
      <c r="J253" s="61" t="s">
        <v>720</v>
      </c>
      <c r="K253" s="70" t="s">
        <v>508</v>
      </c>
      <c r="L253" s="56">
        <v>43175</v>
      </c>
      <c r="M253" s="7">
        <f t="shared" si="17"/>
        <v>459.5</v>
      </c>
      <c r="N253" s="67">
        <v>0.22</v>
      </c>
      <c r="O253" s="24">
        <f t="shared" si="15"/>
        <v>560.59</v>
      </c>
      <c r="P253" s="45">
        <v>459.5</v>
      </c>
      <c r="Q253" s="61" t="s">
        <v>771</v>
      </c>
      <c r="R253" s="70" t="s">
        <v>770</v>
      </c>
      <c r="S253" s="82">
        <v>3</v>
      </c>
      <c r="T253" s="70" t="s">
        <v>727</v>
      </c>
      <c r="U253" s="70">
        <v>80124010150</v>
      </c>
      <c r="V253" s="27" t="s">
        <v>594</v>
      </c>
    </row>
    <row r="254" spans="1:22" ht="63" customHeight="1">
      <c r="A254" s="66">
        <v>249</v>
      </c>
      <c r="B254" s="56">
        <v>43194</v>
      </c>
      <c r="C254" s="65" t="s">
        <v>773</v>
      </c>
      <c r="D254" s="153" t="s">
        <v>774</v>
      </c>
      <c r="E254" s="45">
        <v>570</v>
      </c>
      <c r="F254" s="61" t="s">
        <v>4</v>
      </c>
      <c r="G254" s="27">
        <v>359</v>
      </c>
      <c r="H254" s="56">
        <v>43194</v>
      </c>
      <c r="I254" s="56">
        <v>43194</v>
      </c>
      <c r="J254" s="61" t="s">
        <v>407</v>
      </c>
      <c r="K254" s="70" t="s">
        <v>408</v>
      </c>
      <c r="L254" s="56">
        <v>43194</v>
      </c>
      <c r="M254" s="7">
        <f t="shared" si="17"/>
        <v>570</v>
      </c>
      <c r="N254" s="67">
        <v>0.1</v>
      </c>
      <c r="O254" s="24">
        <f t="shared" si="15"/>
        <v>627</v>
      </c>
      <c r="P254" s="45">
        <v>570</v>
      </c>
      <c r="Q254" s="70" t="s">
        <v>776</v>
      </c>
      <c r="R254" s="70" t="s">
        <v>775</v>
      </c>
      <c r="S254" s="82">
        <v>4</v>
      </c>
      <c r="T254" s="70" t="s">
        <v>727</v>
      </c>
      <c r="U254" s="70">
        <v>80124010150</v>
      </c>
      <c r="V254" s="27" t="s">
        <v>594</v>
      </c>
    </row>
    <row r="255" spans="1:22" ht="165" customHeight="1">
      <c r="A255" s="66">
        <v>250</v>
      </c>
      <c r="B255" s="56">
        <v>43196</v>
      </c>
      <c r="C255" s="65" t="s">
        <v>783</v>
      </c>
      <c r="D255" s="153" t="s">
        <v>777</v>
      </c>
      <c r="E255" s="45">
        <v>600</v>
      </c>
      <c r="F255" s="61" t="s">
        <v>732</v>
      </c>
      <c r="G255" s="27">
        <v>358</v>
      </c>
      <c r="H255" s="56">
        <v>43182</v>
      </c>
      <c r="I255" s="56">
        <v>43196</v>
      </c>
      <c r="J255" s="61" t="s">
        <v>261</v>
      </c>
      <c r="K255" s="70" t="s">
        <v>262</v>
      </c>
      <c r="L255" s="56">
        <v>43199</v>
      </c>
      <c r="M255" s="7">
        <f t="shared" si="17"/>
        <v>600</v>
      </c>
      <c r="N255" s="67">
        <v>0.22</v>
      </c>
      <c r="O255" s="24">
        <f t="shared" si="15"/>
        <v>732</v>
      </c>
      <c r="P255" s="45">
        <v>600</v>
      </c>
      <c r="Q255" s="70" t="s">
        <v>781</v>
      </c>
      <c r="R255" s="70" t="s">
        <v>782</v>
      </c>
      <c r="S255" s="82">
        <v>5</v>
      </c>
      <c r="T255" s="70" t="s">
        <v>727</v>
      </c>
      <c r="U255" s="70">
        <v>80124010150</v>
      </c>
      <c r="V255" s="27" t="s">
        <v>594</v>
      </c>
    </row>
    <row r="256" spans="1:22" ht="41.25" customHeight="1">
      <c r="A256" s="66">
        <v>251</v>
      </c>
      <c r="B256" s="56">
        <v>43200</v>
      </c>
      <c r="C256" s="65" t="s">
        <v>784</v>
      </c>
      <c r="D256" s="153" t="s">
        <v>785</v>
      </c>
      <c r="E256" s="45">
        <v>2940.6</v>
      </c>
      <c r="F256" s="61" t="s">
        <v>732</v>
      </c>
      <c r="G256" s="27">
        <v>357</v>
      </c>
      <c r="H256" s="56">
        <v>43171</v>
      </c>
      <c r="I256" s="56">
        <v>43196</v>
      </c>
      <c r="J256" s="61" t="s">
        <v>265</v>
      </c>
      <c r="K256" s="70" t="s">
        <v>268</v>
      </c>
      <c r="L256" s="56">
        <v>43209</v>
      </c>
      <c r="M256" s="7">
        <f t="shared" si="17"/>
        <v>2940.6</v>
      </c>
      <c r="N256" s="67">
        <v>0.22</v>
      </c>
      <c r="O256" s="24">
        <f t="shared" si="15"/>
        <v>3587.53</v>
      </c>
      <c r="P256" s="45">
        <v>2940.6</v>
      </c>
      <c r="Q256" s="70" t="s">
        <v>786</v>
      </c>
      <c r="R256" s="70" t="s">
        <v>787</v>
      </c>
      <c r="S256" s="82">
        <v>3</v>
      </c>
      <c r="T256" s="70" t="s">
        <v>727</v>
      </c>
      <c r="U256" s="70">
        <v>80124010150</v>
      </c>
      <c r="V256" s="27" t="s">
        <v>594</v>
      </c>
    </row>
    <row r="257" spans="1:22" ht="96" customHeight="1">
      <c r="A257" s="66">
        <v>252</v>
      </c>
      <c r="B257" s="56">
        <v>43209</v>
      </c>
      <c r="C257" s="65" t="s">
        <v>788</v>
      </c>
      <c r="D257" s="153" t="s">
        <v>789</v>
      </c>
      <c r="E257" s="45">
        <v>900</v>
      </c>
      <c r="F257" s="61" t="s">
        <v>4</v>
      </c>
      <c r="G257" s="27">
        <v>356</v>
      </c>
      <c r="H257" s="56">
        <v>43209</v>
      </c>
      <c r="I257" s="56">
        <v>43209</v>
      </c>
      <c r="J257" s="61" t="s">
        <v>22</v>
      </c>
      <c r="K257" s="70" t="s">
        <v>23</v>
      </c>
      <c r="L257" s="56">
        <v>43209</v>
      </c>
      <c r="M257" s="7">
        <f t="shared" si="17"/>
        <v>900</v>
      </c>
      <c r="N257" s="67">
        <v>0.1</v>
      </c>
      <c r="O257" s="24">
        <f t="shared" si="15"/>
        <v>990</v>
      </c>
      <c r="P257" s="45">
        <v>900</v>
      </c>
      <c r="Q257" s="70" t="s">
        <v>796</v>
      </c>
      <c r="R257" s="70" t="s">
        <v>790</v>
      </c>
      <c r="S257" s="82">
        <v>2</v>
      </c>
      <c r="T257" s="70" t="s">
        <v>727</v>
      </c>
      <c r="U257" s="70">
        <v>80124010150</v>
      </c>
      <c r="V257" s="27" t="s">
        <v>594</v>
      </c>
    </row>
    <row r="258" spans="1:22" ht="41.25" customHeight="1">
      <c r="A258" s="66">
        <v>253</v>
      </c>
      <c r="B258" s="56">
        <v>43223</v>
      </c>
      <c r="C258" s="65" t="s">
        <v>793</v>
      </c>
      <c r="D258" s="153" t="s">
        <v>792</v>
      </c>
      <c r="E258" s="45">
        <v>1382</v>
      </c>
      <c r="F258" s="61" t="s">
        <v>4</v>
      </c>
      <c r="G258" s="27">
        <v>355</v>
      </c>
      <c r="H258" s="56">
        <v>43224</v>
      </c>
      <c r="I258" s="56">
        <v>43241</v>
      </c>
      <c r="J258" s="8" t="s">
        <v>164</v>
      </c>
      <c r="K258" s="18" t="s">
        <v>296</v>
      </c>
      <c r="L258" s="56">
        <v>43248</v>
      </c>
      <c r="M258" s="45">
        <f>713+713</f>
        <v>1426</v>
      </c>
      <c r="N258" s="110" t="s">
        <v>803</v>
      </c>
      <c r="O258" s="24">
        <v>1470</v>
      </c>
      <c r="P258" s="45">
        <f>713+713</f>
        <v>1426</v>
      </c>
      <c r="Q258" s="70" t="s">
        <v>804</v>
      </c>
      <c r="R258" s="70" t="s">
        <v>797</v>
      </c>
      <c r="S258" s="82">
        <v>3</v>
      </c>
      <c r="T258" s="70" t="s">
        <v>727</v>
      </c>
      <c r="U258" s="70">
        <v>80124010150</v>
      </c>
      <c r="V258" s="27" t="s">
        <v>594</v>
      </c>
    </row>
    <row r="259" spans="1:22" ht="27" customHeight="1">
      <c r="A259" s="66">
        <v>254</v>
      </c>
      <c r="B259" s="56">
        <v>43228</v>
      </c>
      <c r="C259" s="65" t="s">
        <v>794</v>
      </c>
      <c r="D259" s="153" t="s">
        <v>795</v>
      </c>
      <c r="E259" s="45">
        <v>128.69</v>
      </c>
      <c r="F259" s="61" t="s">
        <v>4</v>
      </c>
      <c r="G259" s="27">
        <v>354</v>
      </c>
      <c r="H259" s="56">
        <v>43230</v>
      </c>
      <c r="I259" s="56">
        <v>43230</v>
      </c>
      <c r="J259" s="61" t="s">
        <v>798</v>
      </c>
      <c r="K259" s="70" t="s">
        <v>799</v>
      </c>
      <c r="L259" s="56">
        <v>43230</v>
      </c>
      <c r="M259" s="7">
        <f t="shared" si="17"/>
        <v>128.69</v>
      </c>
      <c r="N259" s="67">
        <v>0.22</v>
      </c>
      <c r="O259" s="24">
        <f aca="true" t="shared" si="18" ref="O259:O272">ROUND(M259+M259*N259,2)</f>
        <v>157</v>
      </c>
      <c r="P259" s="45">
        <v>157</v>
      </c>
      <c r="Q259" s="70" t="s">
        <v>798</v>
      </c>
      <c r="R259" s="70" t="s">
        <v>799</v>
      </c>
      <c r="S259" s="82">
        <v>1</v>
      </c>
      <c r="T259" s="70" t="s">
        <v>727</v>
      </c>
      <c r="U259" s="70">
        <v>80124010150</v>
      </c>
      <c r="V259" s="27" t="s">
        <v>594</v>
      </c>
    </row>
    <row r="260" spans="1:22" ht="41.25" customHeight="1">
      <c r="A260" s="66">
        <v>255</v>
      </c>
      <c r="B260" s="56">
        <v>43248</v>
      </c>
      <c r="C260" s="65" t="s">
        <v>801</v>
      </c>
      <c r="D260" s="148" t="s">
        <v>802</v>
      </c>
      <c r="E260" s="45">
        <v>750</v>
      </c>
      <c r="F260" s="61" t="s">
        <v>4</v>
      </c>
      <c r="G260" s="27">
        <v>353</v>
      </c>
      <c r="H260" s="56">
        <v>43248</v>
      </c>
      <c r="I260" s="56">
        <v>43256</v>
      </c>
      <c r="J260" s="8" t="s">
        <v>164</v>
      </c>
      <c r="K260" s="18" t="s">
        <v>296</v>
      </c>
      <c r="L260" s="56">
        <v>43258</v>
      </c>
      <c r="M260" s="7">
        <f t="shared" si="17"/>
        <v>750</v>
      </c>
      <c r="N260" s="67">
        <v>0.22</v>
      </c>
      <c r="O260" s="24">
        <f t="shared" si="18"/>
        <v>915</v>
      </c>
      <c r="P260" s="45">
        <v>750</v>
      </c>
      <c r="Q260" s="70" t="s">
        <v>805</v>
      </c>
      <c r="R260" s="70" t="s">
        <v>806</v>
      </c>
      <c r="S260" s="82">
        <v>1</v>
      </c>
      <c r="T260" s="70" t="s">
        <v>727</v>
      </c>
      <c r="U260" s="70">
        <v>80124010150</v>
      </c>
      <c r="V260" s="27" t="s">
        <v>594</v>
      </c>
    </row>
    <row r="261" spans="1:22" s="14" customFormat="1" ht="41.25" customHeight="1">
      <c r="A261" s="41">
        <v>256</v>
      </c>
      <c r="B261" s="3">
        <v>43353</v>
      </c>
      <c r="C261" s="65" t="s">
        <v>808</v>
      </c>
      <c r="D261" s="151" t="s">
        <v>807</v>
      </c>
      <c r="E261" s="5">
        <v>1015.99</v>
      </c>
      <c r="F261" s="61" t="s">
        <v>4</v>
      </c>
      <c r="G261" s="10">
        <v>352</v>
      </c>
      <c r="H261" s="3">
        <v>43356</v>
      </c>
      <c r="I261" s="3">
        <v>43356</v>
      </c>
      <c r="J261" s="61" t="s">
        <v>427</v>
      </c>
      <c r="K261" s="70">
        <v>11606610159</v>
      </c>
      <c r="L261" s="3">
        <v>43356</v>
      </c>
      <c r="M261" s="7">
        <f t="shared" si="17"/>
        <v>1015.99</v>
      </c>
      <c r="N261" s="21">
        <v>0.1</v>
      </c>
      <c r="O261" s="24">
        <f t="shared" si="18"/>
        <v>1117.59</v>
      </c>
      <c r="P261" s="132"/>
      <c r="Q261" s="61" t="s">
        <v>427</v>
      </c>
      <c r="R261" s="70">
        <v>11606610159</v>
      </c>
      <c r="S261" s="82">
        <v>1</v>
      </c>
      <c r="T261" s="70" t="s">
        <v>727</v>
      </c>
      <c r="U261" s="70">
        <v>80124010150</v>
      </c>
      <c r="V261" s="10" t="s">
        <v>594</v>
      </c>
    </row>
    <row r="262" spans="1:22" s="14" customFormat="1" ht="62.25" customHeight="1">
      <c r="A262" s="41">
        <v>257</v>
      </c>
      <c r="B262" s="3">
        <v>43356</v>
      </c>
      <c r="C262" s="4" t="s">
        <v>809</v>
      </c>
      <c r="D262" s="148"/>
      <c r="E262" s="5"/>
      <c r="F262" s="61" t="s">
        <v>4</v>
      </c>
      <c r="G262" s="10">
        <v>351</v>
      </c>
      <c r="H262" s="3">
        <v>43344</v>
      </c>
      <c r="I262" s="3">
        <v>43708</v>
      </c>
      <c r="J262" s="8"/>
      <c r="K262" s="18"/>
      <c r="L262" s="3"/>
      <c r="M262" s="7">
        <f t="shared" si="17"/>
        <v>0</v>
      </c>
      <c r="N262" s="21">
        <v>0.22</v>
      </c>
      <c r="O262" s="24">
        <f t="shared" si="18"/>
        <v>0</v>
      </c>
      <c r="P262" s="45"/>
      <c r="Q262" s="70"/>
      <c r="R262" s="70"/>
      <c r="S262" s="82"/>
      <c r="T262" s="70" t="s">
        <v>727</v>
      </c>
      <c r="U262" s="70">
        <v>80124010150</v>
      </c>
      <c r="V262" s="10"/>
    </row>
    <row r="263" spans="1:22" s="14" customFormat="1" ht="41.25" customHeight="1">
      <c r="A263" s="41">
        <v>258</v>
      </c>
      <c r="B263" s="3">
        <v>43356</v>
      </c>
      <c r="C263" s="4" t="s">
        <v>816</v>
      </c>
      <c r="D263" s="148" t="s">
        <v>810</v>
      </c>
      <c r="E263" s="5">
        <f>3*96</f>
        <v>288</v>
      </c>
      <c r="F263" s="61" t="s">
        <v>4</v>
      </c>
      <c r="G263" s="10">
        <v>352</v>
      </c>
      <c r="H263" s="3">
        <v>43356</v>
      </c>
      <c r="I263" s="3">
        <v>43356</v>
      </c>
      <c r="J263" s="8" t="s">
        <v>814</v>
      </c>
      <c r="K263" s="18" t="s">
        <v>815</v>
      </c>
      <c r="L263" s="3">
        <v>43356</v>
      </c>
      <c r="M263" s="7">
        <f t="shared" si="17"/>
        <v>288</v>
      </c>
      <c r="N263" s="21">
        <v>0</v>
      </c>
      <c r="O263" s="24">
        <f t="shared" si="18"/>
        <v>288</v>
      </c>
      <c r="P263" s="132"/>
      <c r="Q263" s="8" t="s">
        <v>814</v>
      </c>
      <c r="R263" s="18" t="s">
        <v>815</v>
      </c>
      <c r="S263" s="82">
        <v>1</v>
      </c>
      <c r="T263" s="70" t="s">
        <v>727</v>
      </c>
      <c r="U263" s="70">
        <v>80124010150</v>
      </c>
      <c r="V263" s="10" t="s">
        <v>594</v>
      </c>
    </row>
    <row r="264" spans="1:22" s="14" customFormat="1" ht="41.25" customHeight="1">
      <c r="A264" s="41">
        <v>259</v>
      </c>
      <c r="B264" s="3">
        <v>43356</v>
      </c>
      <c r="C264" s="4" t="s">
        <v>819</v>
      </c>
      <c r="D264" s="148" t="s">
        <v>811</v>
      </c>
      <c r="E264" s="5">
        <v>230</v>
      </c>
      <c r="F264" s="61" t="s">
        <v>4</v>
      </c>
      <c r="G264" s="10">
        <v>350</v>
      </c>
      <c r="H264" s="3">
        <v>43356</v>
      </c>
      <c r="I264" s="3">
        <v>43356</v>
      </c>
      <c r="J264" s="8" t="s">
        <v>812</v>
      </c>
      <c r="K264" s="18" t="s">
        <v>813</v>
      </c>
      <c r="L264" s="3">
        <v>43356</v>
      </c>
      <c r="M264" s="7">
        <f t="shared" si="17"/>
        <v>230</v>
      </c>
      <c r="N264" s="21">
        <v>0.1</v>
      </c>
      <c r="O264" s="24">
        <f t="shared" si="18"/>
        <v>253</v>
      </c>
      <c r="P264" s="132">
        <v>253</v>
      </c>
      <c r="Q264" s="70" t="s">
        <v>817</v>
      </c>
      <c r="R264" s="70" t="s">
        <v>818</v>
      </c>
      <c r="S264" s="82">
        <v>3</v>
      </c>
      <c r="T264" s="70" t="s">
        <v>727</v>
      </c>
      <c r="U264" s="70">
        <v>80124010150</v>
      </c>
      <c r="V264" s="10" t="s">
        <v>594</v>
      </c>
    </row>
    <row r="265" spans="1:22" ht="41.25" customHeight="1">
      <c r="A265" s="66">
        <v>260</v>
      </c>
      <c r="B265" s="56">
        <v>43362</v>
      </c>
      <c r="C265" s="65" t="s">
        <v>820</v>
      </c>
      <c r="D265" s="148" t="s">
        <v>1025</v>
      </c>
      <c r="E265" s="45">
        <v>80682.83</v>
      </c>
      <c r="F265" s="61" t="s">
        <v>92</v>
      </c>
      <c r="G265" s="27">
        <v>349</v>
      </c>
      <c r="H265" s="56">
        <v>43362</v>
      </c>
      <c r="I265" s="56">
        <v>43362</v>
      </c>
      <c r="J265" s="61" t="s">
        <v>317</v>
      </c>
      <c r="K265" s="70">
        <v>12202950155</v>
      </c>
      <c r="L265" s="56">
        <v>43362</v>
      </c>
      <c r="M265" s="7">
        <f t="shared" si="17"/>
        <v>80682.83</v>
      </c>
      <c r="N265" s="67">
        <v>0.05</v>
      </c>
      <c r="O265" s="24">
        <f t="shared" si="18"/>
        <v>84716.97</v>
      </c>
      <c r="P265" s="23">
        <f>9000+7024.7+13989.7+4208.85</f>
        <v>34223.25</v>
      </c>
      <c r="Q265" s="70" t="s">
        <v>821</v>
      </c>
      <c r="R265" s="70" t="s">
        <v>821</v>
      </c>
      <c r="S265" s="82">
        <v>1</v>
      </c>
      <c r="T265" s="70" t="s">
        <v>727</v>
      </c>
      <c r="U265" s="70">
        <v>80124010150</v>
      </c>
      <c r="V265" s="27" t="s">
        <v>594</v>
      </c>
    </row>
    <row r="266" spans="1:22" ht="54.75" customHeight="1">
      <c r="A266" s="118">
        <v>261</v>
      </c>
      <c r="B266" s="119">
        <v>43371</v>
      </c>
      <c r="C266" s="120" t="s">
        <v>822</v>
      </c>
      <c r="D266" s="131" t="s">
        <v>858</v>
      </c>
      <c r="E266" s="121">
        <v>1500</v>
      </c>
      <c r="F266" s="122" t="s">
        <v>4</v>
      </c>
      <c r="G266" s="123">
        <v>348</v>
      </c>
      <c r="H266" s="119">
        <v>43371</v>
      </c>
      <c r="I266" s="119">
        <v>43371</v>
      </c>
      <c r="J266" s="122" t="s">
        <v>623</v>
      </c>
      <c r="K266" s="124" t="s">
        <v>259</v>
      </c>
      <c r="L266" s="119">
        <v>43375</v>
      </c>
      <c r="M266" s="125">
        <f t="shared" si="17"/>
        <v>1500</v>
      </c>
      <c r="N266" s="126">
        <v>0.1</v>
      </c>
      <c r="O266" s="127">
        <f t="shared" si="18"/>
        <v>1650</v>
      </c>
      <c r="P266" s="133"/>
      <c r="Q266" s="78" t="s">
        <v>824</v>
      </c>
      <c r="R266" s="78" t="s">
        <v>825</v>
      </c>
      <c r="S266" s="83">
        <v>3</v>
      </c>
      <c r="T266" s="78" t="s">
        <v>727</v>
      </c>
      <c r="U266" s="78">
        <v>80124010150</v>
      </c>
      <c r="V266" s="123" t="s">
        <v>594</v>
      </c>
    </row>
    <row r="267" spans="1:22" ht="41.25" customHeight="1">
      <c r="A267" s="66">
        <v>262</v>
      </c>
      <c r="B267" s="56">
        <v>43371</v>
      </c>
      <c r="C267" s="65" t="s">
        <v>867</v>
      </c>
      <c r="D267" s="148" t="s">
        <v>823</v>
      </c>
      <c r="E267" s="45">
        <v>948</v>
      </c>
      <c r="F267" s="61" t="s">
        <v>4</v>
      </c>
      <c r="G267" s="27">
        <v>347</v>
      </c>
      <c r="H267" s="56">
        <v>43371</v>
      </c>
      <c r="I267" s="56">
        <v>43371</v>
      </c>
      <c r="J267" s="28" t="s">
        <v>52</v>
      </c>
      <c r="K267" s="18" t="s">
        <v>50</v>
      </c>
      <c r="L267" s="56">
        <v>43375</v>
      </c>
      <c r="M267" s="7">
        <f t="shared" si="17"/>
        <v>948</v>
      </c>
      <c r="N267" s="67">
        <v>0</v>
      </c>
      <c r="O267" s="24">
        <f t="shared" si="18"/>
        <v>948</v>
      </c>
      <c r="P267" s="132"/>
      <c r="Q267" s="70" t="s">
        <v>52</v>
      </c>
      <c r="R267" s="70" t="s">
        <v>50</v>
      </c>
      <c r="S267" s="82">
        <v>1</v>
      </c>
      <c r="T267" s="70" t="s">
        <v>727</v>
      </c>
      <c r="U267" s="70">
        <v>80124010150</v>
      </c>
      <c r="V267" s="27" t="s">
        <v>594</v>
      </c>
    </row>
    <row r="268" spans="1:22" ht="41.25" customHeight="1">
      <c r="A268" s="66">
        <v>263</v>
      </c>
      <c r="B268" s="56">
        <v>43377</v>
      </c>
      <c r="C268" s="65" t="s">
        <v>828</v>
      </c>
      <c r="D268" s="151" t="s">
        <v>826</v>
      </c>
      <c r="E268" s="45">
        <v>2520</v>
      </c>
      <c r="F268" s="61" t="s">
        <v>827</v>
      </c>
      <c r="G268" s="27">
        <v>346</v>
      </c>
      <c r="H268" s="56">
        <v>43378</v>
      </c>
      <c r="I268" s="56">
        <v>43412</v>
      </c>
      <c r="J268" s="100" t="s">
        <v>317</v>
      </c>
      <c r="K268" s="70" t="s">
        <v>791</v>
      </c>
      <c r="L268" s="56">
        <v>43416</v>
      </c>
      <c r="M268" s="7">
        <f t="shared" si="17"/>
        <v>2520</v>
      </c>
      <c r="N268" s="67">
        <v>0.05</v>
      </c>
      <c r="O268" s="24">
        <f t="shared" si="18"/>
        <v>2646</v>
      </c>
      <c r="P268" s="45">
        <v>2520</v>
      </c>
      <c r="Q268" s="70" t="s">
        <v>846</v>
      </c>
      <c r="R268" s="70" t="s">
        <v>847</v>
      </c>
      <c r="S268" s="82">
        <v>2</v>
      </c>
      <c r="T268" s="70" t="s">
        <v>727</v>
      </c>
      <c r="U268" s="70">
        <v>80124010150</v>
      </c>
      <c r="V268" s="27" t="s">
        <v>594</v>
      </c>
    </row>
    <row r="269" spans="1:22" ht="27" customHeight="1">
      <c r="A269" s="66">
        <v>264</v>
      </c>
      <c r="B269" s="56">
        <v>43385</v>
      </c>
      <c r="C269" s="65" t="s">
        <v>829</v>
      </c>
      <c r="D269" s="148" t="s">
        <v>830</v>
      </c>
      <c r="E269" s="45">
        <v>329</v>
      </c>
      <c r="F269" s="61" t="s">
        <v>4</v>
      </c>
      <c r="G269" s="27">
        <v>345</v>
      </c>
      <c r="H269" s="56">
        <v>43385</v>
      </c>
      <c r="I269" s="56">
        <v>43385</v>
      </c>
      <c r="J269" s="100" t="s">
        <v>542</v>
      </c>
      <c r="K269" s="70" t="s">
        <v>543</v>
      </c>
      <c r="L269" s="56">
        <v>43385</v>
      </c>
      <c r="M269" s="7">
        <f t="shared" si="17"/>
        <v>329</v>
      </c>
      <c r="N269" s="67">
        <v>0</v>
      </c>
      <c r="O269" s="24">
        <f t="shared" si="18"/>
        <v>329</v>
      </c>
      <c r="P269" s="132"/>
      <c r="Q269" s="100" t="s">
        <v>542</v>
      </c>
      <c r="R269" s="70" t="s">
        <v>543</v>
      </c>
      <c r="S269" s="82">
        <v>1</v>
      </c>
      <c r="T269" s="70" t="s">
        <v>727</v>
      </c>
      <c r="U269" s="70">
        <v>80124010150</v>
      </c>
      <c r="V269" s="27" t="s">
        <v>594</v>
      </c>
    </row>
    <row r="270" spans="1:22" ht="27" customHeight="1">
      <c r="A270" s="66">
        <v>265</v>
      </c>
      <c r="B270" s="56">
        <v>43389</v>
      </c>
      <c r="C270" s="65" t="s">
        <v>869</v>
      </c>
      <c r="D270" s="148" t="s">
        <v>831</v>
      </c>
      <c r="E270" s="45">
        <v>0</v>
      </c>
      <c r="F270" s="61" t="s">
        <v>19</v>
      </c>
      <c r="G270" s="27">
        <v>344</v>
      </c>
      <c r="H270" s="56">
        <v>43390</v>
      </c>
      <c r="I270" s="56">
        <v>43426</v>
      </c>
      <c r="J270" s="61" t="s">
        <v>870</v>
      </c>
      <c r="K270" s="70" t="s">
        <v>871</v>
      </c>
      <c r="L270" s="56">
        <v>43494</v>
      </c>
      <c r="M270" s="7">
        <f t="shared" si="17"/>
        <v>0</v>
      </c>
      <c r="N270" s="67">
        <v>0.22</v>
      </c>
      <c r="O270" s="24">
        <f t="shared" si="18"/>
        <v>0</v>
      </c>
      <c r="P270" s="132"/>
      <c r="Q270" s="70" t="s">
        <v>19</v>
      </c>
      <c r="R270" s="70" t="s">
        <v>19</v>
      </c>
      <c r="S270" s="82">
        <v>3</v>
      </c>
      <c r="T270" s="70" t="s">
        <v>727</v>
      </c>
      <c r="U270" s="70">
        <v>80124010150</v>
      </c>
      <c r="V270" s="27"/>
    </row>
    <row r="271" spans="1:22" ht="27" customHeight="1">
      <c r="A271" s="66">
        <v>266</v>
      </c>
      <c r="B271" s="56">
        <v>43399</v>
      </c>
      <c r="C271" s="65" t="s">
        <v>832</v>
      </c>
      <c r="D271" s="148" t="s">
        <v>833</v>
      </c>
      <c r="E271" s="45">
        <v>2000</v>
      </c>
      <c r="F271" s="61" t="s">
        <v>4</v>
      </c>
      <c r="G271" s="27">
        <v>343</v>
      </c>
      <c r="H271" s="56">
        <v>43399</v>
      </c>
      <c r="I271" s="56">
        <v>43399</v>
      </c>
      <c r="J271" s="61" t="s">
        <v>171</v>
      </c>
      <c r="K271" s="70" t="s">
        <v>170</v>
      </c>
      <c r="L271" s="56">
        <v>43399</v>
      </c>
      <c r="M271" s="7">
        <f t="shared" si="17"/>
        <v>2000</v>
      </c>
      <c r="N271" s="67">
        <v>0.22</v>
      </c>
      <c r="O271" s="24">
        <f t="shared" si="18"/>
        <v>2440</v>
      </c>
      <c r="P271" s="45">
        <v>2000</v>
      </c>
      <c r="Q271" s="61" t="s">
        <v>171</v>
      </c>
      <c r="R271" s="70" t="s">
        <v>170</v>
      </c>
      <c r="S271" s="82">
        <v>1</v>
      </c>
      <c r="T271" s="70" t="s">
        <v>727</v>
      </c>
      <c r="U271" s="70">
        <v>80124010150</v>
      </c>
      <c r="V271" s="27" t="s">
        <v>594</v>
      </c>
    </row>
    <row r="272" spans="1:22" ht="27" customHeight="1">
      <c r="A272" s="66">
        <v>267</v>
      </c>
      <c r="B272" s="56">
        <v>43399</v>
      </c>
      <c r="C272" s="65" t="s">
        <v>868</v>
      </c>
      <c r="D272" s="148" t="s">
        <v>834</v>
      </c>
      <c r="E272" s="45">
        <v>10500</v>
      </c>
      <c r="F272" s="61" t="s">
        <v>19</v>
      </c>
      <c r="G272" s="27">
        <v>342</v>
      </c>
      <c r="H272" s="56">
        <v>43402</v>
      </c>
      <c r="I272" s="56">
        <v>43437</v>
      </c>
      <c r="J272" s="104" t="s">
        <v>354</v>
      </c>
      <c r="K272" s="70" t="s">
        <v>61</v>
      </c>
      <c r="L272" s="56">
        <v>43487</v>
      </c>
      <c r="M272" s="7">
        <f t="shared" si="17"/>
        <v>10500</v>
      </c>
      <c r="N272" s="67">
        <v>0</v>
      </c>
      <c r="O272" s="24">
        <f t="shared" si="18"/>
        <v>10500</v>
      </c>
      <c r="P272" s="45">
        <v>7918.02</v>
      </c>
      <c r="Q272" s="70" t="s">
        <v>19</v>
      </c>
      <c r="R272" s="70" t="s">
        <v>19</v>
      </c>
      <c r="S272" s="82">
        <v>2</v>
      </c>
      <c r="T272" s="70" t="s">
        <v>727</v>
      </c>
      <c r="U272" s="70">
        <v>80124010150</v>
      </c>
      <c r="V272" s="27" t="s">
        <v>594</v>
      </c>
    </row>
    <row r="273" spans="1:22" ht="27" customHeight="1">
      <c r="A273" s="66">
        <v>268</v>
      </c>
      <c r="B273" s="56">
        <v>43399</v>
      </c>
      <c r="C273" s="65" t="s">
        <v>850</v>
      </c>
      <c r="D273" s="148" t="s">
        <v>835</v>
      </c>
      <c r="E273" s="45">
        <f>2170.05+2177.5</f>
        <v>4347.55</v>
      </c>
      <c r="F273" s="61" t="s">
        <v>19</v>
      </c>
      <c r="G273" s="27">
        <v>341</v>
      </c>
      <c r="H273" s="56">
        <v>43402</v>
      </c>
      <c r="I273" s="56">
        <v>43426</v>
      </c>
      <c r="J273" s="100" t="s">
        <v>57</v>
      </c>
      <c r="K273" s="70" t="s">
        <v>58</v>
      </c>
      <c r="L273" s="56">
        <v>43423</v>
      </c>
      <c r="M273" s="7">
        <f t="shared" si="17"/>
        <v>4347.55</v>
      </c>
      <c r="N273" s="67"/>
      <c r="O273" s="117">
        <v>4785.46</v>
      </c>
      <c r="P273" s="45">
        <f>2170.05+2177.5</f>
        <v>4347.55</v>
      </c>
      <c r="Q273" s="70" t="s">
        <v>19</v>
      </c>
      <c r="R273" s="70" t="s">
        <v>19</v>
      </c>
      <c r="S273" s="82">
        <v>4</v>
      </c>
      <c r="T273" s="70" t="s">
        <v>727</v>
      </c>
      <c r="U273" s="70">
        <v>80124010150</v>
      </c>
      <c r="V273" s="27" t="s">
        <v>594</v>
      </c>
    </row>
    <row r="274" spans="1:22" ht="270.75" customHeight="1">
      <c r="A274" s="66">
        <v>269</v>
      </c>
      <c r="B274" s="56">
        <v>43402</v>
      </c>
      <c r="C274" s="65" t="s">
        <v>836</v>
      </c>
      <c r="D274" s="148" t="s">
        <v>837</v>
      </c>
      <c r="E274" s="45">
        <v>2140</v>
      </c>
      <c r="F274" s="61" t="s">
        <v>4</v>
      </c>
      <c r="G274" s="27">
        <v>340</v>
      </c>
      <c r="H274" s="56">
        <v>43403</v>
      </c>
      <c r="I274" s="56">
        <v>43403</v>
      </c>
      <c r="J274" s="29" t="s">
        <v>43</v>
      </c>
      <c r="K274" s="18" t="s">
        <v>44</v>
      </c>
      <c r="L274" s="56">
        <v>43403</v>
      </c>
      <c r="M274" s="7">
        <f t="shared" si="17"/>
        <v>2140</v>
      </c>
      <c r="N274" s="67">
        <v>0.1</v>
      </c>
      <c r="O274" s="24">
        <f aca="true" t="shared" si="19" ref="O274:O305">ROUND(M274+M274*N274,2)</f>
        <v>2354</v>
      </c>
      <c r="P274" s="132">
        <v>2354</v>
      </c>
      <c r="Q274" s="70" t="s">
        <v>838</v>
      </c>
      <c r="R274" s="70" t="s">
        <v>839</v>
      </c>
      <c r="S274" s="82">
        <v>7</v>
      </c>
      <c r="T274" s="70" t="s">
        <v>727</v>
      </c>
      <c r="U274" s="70">
        <v>80124010150</v>
      </c>
      <c r="V274" s="27" t="s">
        <v>594</v>
      </c>
    </row>
    <row r="275" spans="1:22" ht="105" customHeight="1">
      <c r="A275" s="66">
        <v>270</v>
      </c>
      <c r="B275" s="56">
        <v>43404</v>
      </c>
      <c r="C275" s="65" t="s">
        <v>840</v>
      </c>
      <c r="D275" s="148" t="s">
        <v>841</v>
      </c>
      <c r="E275" s="45">
        <v>1650</v>
      </c>
      <c r="F275" s="61" t="s">
        <v>4</v>
      </c>
      <c r="G275" s="27">
        <v>339</v>
      </c>
      <c r="H275" s="56">
        <v>43404</v>
      </c>
      <c r="I275" s="56">
        <v>43404</v>
      </c>
      <c r="J275" s="28" t="s">
        <v>922</v>
      </c>
      <c r="K275" s="18" t="s">
        <v>33</v>
      </c>
      <c r="L275" s="56">
        <v>43404</v>
      </c>
      <c r="M275" s="7">
        <f t="shared" si="17"/>
        <v>1650</v>
      </c>
      <c r="N275" s="67">
        <v>0.1</v>
      </c>
      <c r="O275" s="24">
        <f t="shared" si="19"/>
        <v>1815</v>
      </c>
      <c r="P275" s="45">
        <v>1650</v>
      </c>
      <c r="Q275" s="70" t="s">
        <v>856</v>
      </c>
      <c r="R275" s="70" t="s">
        <v>857</v>
      </c>
      <c r="S275" s="82">
        <v>3</v>
      </c>
      <c r="T275" s="70" t="s">
        <v>727</v>
      </c>
      <c r="U275" s="70">
        <v>80124010150</v>
      </c>
      <c r="V275" s="27" t="s">
        <v>594</v>
      </c>
    </row>
    <row r="276" spans="1:22" ht="27" customHeight="1">
      <c r="A276" s="66">
        <v>271</v>
      </c>
      <c r="B276" s="56">
        <v>43404</v>
      </c>
      <c r="C276" s="65" t="s">
        <v>842</v>
      </c>
      <c r="D276" s="148" t="s">
        <v>843</v>
      </c>
      <c r="E276" s="45">
        <v>1933</v>
      </c>
      <c r="F276" s="61" t="s">
        <v>4</v>
      </c>
      <c r="G276" s="27">
        <v>338</v>
      </c>
      <c r="H276" s="56">
        <v>43404</v>
      </c>
      <c r="I276" s="56">
        <v>43404</v>
      </c>
      <c r="J276" s="61" t="s">
        <v>844</v>
      </c>
      <c r="K276" s="70" t="s">
        <v>845</v>
      </c>
      <c r="L276" s="56">
        <v>43404</v>
      </c>
      <c r="M276" s="7">
        <f t="shared" si="17"/>
        <v>1933</v>
      </c>
      <c r="N276" s="67">
        <v>0</v>
      </c>
      <c r="O276" s="24">
        <f t="shared" si="19"/>
        <v>1933</v>
      </c>
      <c r="P276" s="45">
        <v>1933</v>
      </c>
      <c r="Q276" s="61" t="s">
        <v>844</v>
      </c>
      <c r="R276" s="70" t="s">
        <v>845</v>
      </c>
      <c r="S276" s="82">
        <v>1</v>
      </c>
      <c r="T276" s="70" t="s">
        <v>727</v>
      </c>
      <c r="U276" s="70">
        <v>80124010150</v>
      </c>
      <c r="V276" s="27" t="s">
        <v>594</v>
      </c>
    </row>
    <row r="277" spans="1:22" ht="41.25" customHeight="1">
      <c r="A277" s="66">
        <v>272</v>
      </c>
      <c r="B277" s="56">
        <v>43419</v>
      </c>
      <c r="C277" s="65" t="s">
        <v>849</v>
      </c>
      <c r="D277" s="148" t="s">
        <v>848</v>
      </c>
      <c r="E277" s="45">
        <v>39855.85</v>
      </c>
      <c r="F277" s="61" t="s">
        <v>92</v>
      </c>
      <c r="G277" s="27">
        <v>337</v>
      </c>
      <c r="H277" s="56">
        <v>43419</v>
      </c>
      <c r="I277" s="56">
        <v>43419</v>
      </c>
      <c r="J277" s="61" t="s">
        <v>163</v>
      </c>
      <c r="K277" s="70" t="s">
        <v>93</v>
      </c>
      <c r="L277" s="56">
        <v>43419</v>
      </c>
      <c r="M277" s="7">
        <f t="shared" si="17"/>
        <v>39855.85</v>
      </c>
      <c r="N277" s="67">
        <v>0</v>
      </c>
      <c r="O277" s="24">
        <f t="shared" si="19"/>
        <v>39855.85</v>
      </c>
      <c r="P277" s="45">
        <f>13285.28*3</f>
        <v>39855.840000000004</v>
      </c>
      <c r="Q277" s="61" t="s">
        <v>163</v>
      </c>
      <c r="R277" s="70" t="s">
        <v>93</v>
      </c>
      <c r="S277" s="82">
        <v>1</v>
      </c>
      <c r="T277" s="70" t="s">
        <v>727</v>
      </c>
      <c r="U277" s="70">
        <v>80124010150</v>
      </c>
      <c r="V277" s="27" t="s">
        <v>594</v>
      </c>
    </row>
    <row r="278" spans="1:22" ht="27" customHeight="1">
      <c r="A278" s="66">
        <v>273</v>
      </c>
      <c r="B278" s="56">
        <v>43423</v>
      </c>
      <c r="C278" s="65" t="s">
        <v>851</v>
      </c>
      <c r="D278" s="148" t="s">
        <v>852</v>
      </c>
      <c r="E278" s="45">
        <v>727.27</v>
      </c>
      <c r="F278" s="61" t="s">
        <v>4</v>
      </c>
      <c r="G278" s="27">
        <v>336</v>
      </c>
      <c r="H278" s="56">
        <v>43423</v>
      </c>
      <c r="I278" s="56">
        <v>43423</v>
      </c>
      <c r="J278" s="61" t="s">
        <v>588</v>
      </c>
      <c r="K278" s="70" t="s">
        <v>589</v>
      </c>
      <c r="L278" s="56">
        <v>43423</v>
      </c>
      <c r="M278" s="7">
        <f t="shared" si="17"/>
        <v>727.27</v>
      </c>
      <c r="N278" s="67">
        <v>0.1</v>
      </c>
      <c r="O278" s="24">
        <f t="shared" si="19"/>
        <v>800</v>
      </c>
      <c r="P278" s="132">
        <v>800</v>
      </c>
      <c r="Q278" s="61" t="s">
        <v>588</v>
      </c>
      <c r="R278" s="70" t="s">
        <v>589</v>
      </c>
      <c r="S278" s="82">
        <v>1</v>
      </c>
      <c r="T278" s="70" t="s">
        <v>727</v>
      </c>
      <c r="U278" s="70">
        <v>80124010150</v>
      </c>
      <c r="V278" s="27" t="s">
        <v>594</v>
      </c>
    </row>
    <row r="279" spans="1:22" ht="27" customHeight="1">
      <c r="A279" s="66">
        <v>274</v>
      </c>
      <c r="B279" s="56">
        <v>43425</v>
      </c>
      <c r="C279" s="65" t="s">
        <v>853</v>
      </c>
      <c r="D279" s="148" t="s">
        <v>854</v>
      </c>
      <c r="E279" s="45">
        <v>460</v>
      </c>
      <c r="F279" s="61" t="s">
        <v>4</v>
      </c>
      <c r="G279" s="27">
        <v>335</v>
      </c>
      <c r="H279" s="60">
        <v>43426</v>
      </c>
      <c r="I279" s="60">
        <v>43426</v>
      </c>
      <c r="J279" s="29" t="s">
        <v>86</v>
      </c>
      <c r="K279" s="70" t="s">
        <v>87</v>
      </c>
      <c r="L279" s="56">
        <v>43426</v>
      </c>
      <c r="M279" s="7">
        <f t="shared" si="17"/>
        <v>460</v>
      </c>
      <c r="N279" s="67">
        <v>0.22</v>
      </c>
      <c r="O279" s="24">
        <f t="shared" si="19"/>
        <v>561.2</v>
      </c>
      <c r="P279" s="132">
        <v>561.2</v>
      </c>
      <c r="Q279" s="29" t="s">
        <v>86</v>
      </c>
      <c r="R279" s="70" t="s">
        <v>87</v>
      </c>
      <c r="S279" s="82">
        <v>1</v>
      </c>
      <c r="T279" s="70" t="s">
        <v>727</v>
      </c>
      <c r="U279" s="70">
        <v>80124010150</v>
      </c>
      <c r="V279" s="27" t="s">
        <v>594</v>
      </c>
    </row>
    <row r="280" spans="1:22" ht="27" customHeight="1">
      <c r="A280" s="66">
        <v>275</v>
      </c>
      <c r="B280" s="56">
        <v>43432</v>
      </c>
      <c r="C280" s="65" t="s">
        <v>681</v>
      </c>
      <c r="D280" s="148" t="s">
        <v>855</v>
      </c>
      <c r="E280" s="45">
        <v>450</v>
      </c>
      <c r="F280" s="61" t="s">
        <v>4</v>
      </c>
      <c r="G280" s="27">
        <v>334</v>
      </c>
      <c r="H280" s="56">
        <v>43433</v>
      </c>
      <c r="I280" s="56">
        <v>43433</v>
      </c>
      <c r="J280" s="29" t="s">
        <v>86</v>
      </c>
      <c r="K280" s="70" t="s">
        <v>87</v>
      </c>
      <c r="L280" s="56">
        <v>43433</v>
      </c>
      <c r="M280" s="7">
        <f t="shared" si="17"/>
        <v>450</v>
      </c>
      <c r="N280" s="67">
        <v>0.22</v>
      </c>
      <c r="O280" s="24">
        <f t="shared" si="19"/>
        <v>549</v>
      </c>
      <c r="P280" s="132">
        <v>549</v>
      </c>
      <c r="Q280" s="29" t="s">
        <v>86</v>
      </c>
      <c r="R280" s="70" t="s">
        <v>87</v>
      </c>
      <c r="S280" s="82">
        <v>1</v>
      </c>
      <c r="T280" s="70" t="s">
        <v>727</v>
      </c>
      <c r="U280" s="70">
        <v>80124010150</v>
      </c>
      <c r="V280" s="27" t="s">
        <v>594</v>
      </c>
    </row>
    <row r="281" spans="1:22" ht="54.75" customHeight="1">
      <c r="A281" s="66">
        <v>276</v>
      </c>
      <c r="B281" s="56">
        <v>43440</v>
      </c>
      <c r="C281" s="65" t="s">
        <v>859</v>
      </c>
      <c r="D281" s="148" t="s">
        <v>860</v>
      </c>
      <c r="E281" s="45">
        <v>1350</v>
      </c>
      <c r="F281" s="61" t="s">
        <v>4</v>
      </c>
      <c r="G281" s="27">
        <v>332</v>
      </c>
      <c r="H281" s="56">
        <v>43444</v>
      </c>
      <c r="I281" s="56">
        <v>43444</v>
      </c>
      <c r="J281" s="61" t="s">
        <v>407</v>
      </c>
      <c r="K281" s="70" t="s">
        <v>408</v>
      </c>
      <c r="L281" s="56">
        <v>43444</v>
      </c>
      <c r="M281" s="7">
        <f t="shared" si="17"/>
        <v>1350</v>
      </c>
      <c r="N281" s="67">
        <v>0.1</v>
      </c>
      <c r="O281" s="24">
        <f t="shared" si="19"/>
        <v>1485</v>
      </c>
      <c r="P281" s="45">
        <v>1350</v>
      </c>
      <c r="Q281" s="70" t="s">
        <v>861</v>
      </c>
      <c r="R281" s="70" t="s">
        <v>862</v>
      </c>
      <c r="S281" s="82">
        <v>3</v>
      </c>
      <c r="T281" s="70" t="s">
        <v>727</v>
      </c>
      <c r="U281" s="70">
        <v>80124010150</v>
      </c>
      <c r="V281" s="27" t="s">
        <v>594</v>
      </c>
    </row>
    <row r="282" spans="1:22" ht="54.75" customHeight="1">
      <c r="A282" s="66">
        <v>277</v>
      </c>
      <c r="B282" s="56">
        <v>43444</v>
      </c>
      <c r="C282" s="65" t="s">
        <v>863</v>
      </c>
      <c r="D282" s="148" t="s">
        <v>864</v>
      </c>
      <c r="E282" s="45">
        <v>987</v>
      </c>
      <c r="F282" s="61" t="s">
        <v>4</v>
      </c>
      <c r="G282" s="27">
        <v>333</v>
      </c>
      <c r="H282" s="56">
        <v>43446</v>
      </c>
      <c r="I282" s="56">
        <v>43446</v>
      </c>
      <c r="J282" s="61" t="s">
        <v>970</v>
      </c>
      <c r="K282" s="70" t="s">
        <v>866</v>
      </c>
      <c r="L282" s="56">
        <v>43446</v>
      </c>
      <c r="M282" s="7">
        <f aca="true" t="shared" si="20" ref="M282:M312">E282</f>
        <v>987</v>
      </c>
      <c r="N282" s="67">
        <v>0</v>
      </c>
      <c r="O282" s="24">
        <f t="shared" si="19"/>
        <v>987</v>
      </c>
      <c r="P282" s="45">
        <v>987</v>
      </c>
      <c r="Q282" s="61" t="s">
        <v>865</v>
      </c>
      <c r="R282" s="70" t="s">
        <v>866</v>
      </c>
      <c r="S282" s="82">
        <v>1</v>
      </c>
      <c r="T282" s="70" t="s">
        <v>727</v>
      </c>
      <c r="U282" s="70">
        <v>80124010150</v>
      </c>
      <c r="V282" s="27" t="s">
        <v>594</v>
      </c>
    </row>
    <row r="283" spans="1:22" ht="54.75" customHeight="1">
      <c r="A283" s="66">
        <v>278</v>
      </c>
      <c r="B283" s="56">
        <v>43452</v>
      </c>
      <c r="C283" s="65" t="s">
        <v>872</v>
      </c>
      <c r="D283" s="148" t="s">
        <v>873</v>
      </c>
      <c r="E283" s="45">
        <v>455</v>
      </c>
      <c r="F283" s="61" t="s">
        <v>4</v>
      </c>
      <c r="G283" s="27">
        <v>331</v>
      </c>
      <c r="H283" s="56">
        <v>43452</v>
      </c>
      <c r="I283" s="56">
        <v>43452</v>
      </c>
      <c r="J283" s="61" t="s">
        <v>812</v>
      </c>
      <c r="K283" s="18" t="s">
        <v>813</v>
      </c>
      <c r="L283" s="56">
        <v>43452</v>
      </c>
      <c r="M283" s="7">
        <v>450</v>
      </c>
      <c r="N283" s="67">
        <v>0.1</v>
      </c>
      <c r="O283" s="117">
        <v>500</v>
      </c>
      <c r="P283" s="45">
        <v>450</v>
      </c>
      <c r="Q283" s="61" t="s">
        <v>876</v>
      </c>
      <c r="R283" s="18" t="s">
        <v>877</v>
      </c>
      <c r="S283" s="82">
        <v>3</v>
      </c>
      <c r="T283" s="70" t="s">
        <v>727</v>
      </c>
      <c r="U283" s="70">
        <v>80124010150</v>
      </c>
      <c r="V283" s="27" t="s">
        <v>594</v>
      </c>
    </row>
    <row r="284" spans="1:22" ht="41.25" customHeight="1">
      <c r="A284" s="66">
        <v>279</v>
      </c>
      <c r="B284" s="56">
        <v>43452</v>
      </c>
      <c r="C284" s="65" t="s">
        <v>874</v>
      </c>
      <c r="D284" s="148" t="s">
        <v>875</v>
      </c>
      <c r="E284" s="45">
        <v>1269</v>
      </c>
      <c r="F284" s="61" t="s">
        <v>4</v>
      </c>
      <c r="G284" s="27">
        <v>330</v>
      </c>
      <c r="H284" s="56">
        <v>43452</v>
      </c>
      <c r="I284" s="56">
        <v>43452</v>
      </c>
      <c r="J284" s="61" t="s">
        <v>427</v>
      </c>
      <c r="K284" s="70">
        <v>11606610159</v>
      </c>
      <c r="L284" s="56">
        <v>43452</v>
      </c>
      <c r="M284" s="7">
        <f t="shared" si="20"/>
        <v>1269</v>
      </c>
      <c r="N284" s="67">
        <v>0</v>
      </c>
      <c r="O284" s="24">
        <f t="shared" si="19"/>
        <v>1269</v>
      </c>
      <c r="P284" s="45">
        <v>1269</v>
      </c>
      <c r="Q284" s="61" t="s">
        <v>427</v>
      </c>
      <c r="R284" s="70">
        <v>11606610159</v>
      </c>
      <c r="S284" s="82">
        <v>1</v>
      </c>
      <c r="T284" s="70" t="s">
        <v>727</v>
      </c>
      <c r="U284" s="70">
        <v>80124010150</v>
      </c>
      <c r="V284" s="27" t="s">
        <v>594</v>
      </c>
    </row>
    <row r="285" spans="1:22" ht="27" customHeight="1">
      <c r="A285" s="66">
        <v>280</v>
      </c>
      <c r="B285" s="56">
        <v>43453</v>
      </c>
      <c r="C285" s="65" t="s">
        <v>878</v>
      </c>
      <c r="D285" s="148" t="s">
        <v>879</v>
      </c>
      <c r="E285" s="45">
        <v>1230</v>
      </c>
      <c r="F285" s="61" t="s">
        <v>4</v>
      </c>
      <c r="G285" s="27">
        <v>329</v>
      </c>
      <c r="H285" s="56">
        <v>43453</v>
      </c>
      <c r="I285" s="56">
        <v>43453</v>
      </c>
      <c r="J285" s="61" t="s">
        <v>880</v>
      </c>
      <c r="K285" s="70" t="s">
        <v>881</v>
      </c>
      <c r="L285" s="56">
        <v>43453</v>
      </c>
      <c r="M285" s="7">
        <f t="shared" si="20"/>
        <v>1230</v>
      </c>
      <c r="N285" s="67">
        <v>0</v>
      </c>
      <c r="O285" s="24">
        <f t="shared" si="19"/>
        <v>1230</v>
      </c>
      <c r="P285" s="132">
        <v>1200</v>
      </c>
      <c r="Q285" s="61" t="s">
        <v>880</v>
      </c>
      <c r="R285" s="70" t="s">
        <v>881</v>
      </c>
      <c r="S285" s="82">
        <v>1</v>
      </c>
      <c r="T285" s="70" t="s">
        <v>727</v>
      </c>
      <c r="U285" s="70">
        <v>80124010150</v>
      </c>
      <c r="V285" s="27" t="s">
        <v>594</v>
      </c>
    </row>
    <row r="286" spans="1:22" ht="54.75" customHeight="1">
      <c r="A286" s="66">
        <v>281</v>
      </c>
      <c r="B286" s="56">
        <v>43453</v>
      </c>
      <c r="C286" s="65" t="s">
        <v>882</v>
      </c>
      <c r="D286" s="148" t="s">
        <v>883</v>
      </c>
      <c r="E286" s="45">
        <f>210*3</f>
        <v>630</v>
      </c>
      <c r="F286" s="61" t="s">
        <v>4</v>
      </c>
      <c r="G286" s="27">
        <v>328</v>
      </c>
      <c r="H286" s="56">
        <v>43453</v>
      </c>
      <c r="I286" s="56">
        <v>43453</v>
      </c>
      <c r="J286" s="29" t="s">
        <v>43</v>
      </c>
      <c r="K286" s="70" t="s">
        <v>44</v>
      </c>
      <c r="L286" s="56">
        <v>43453</v>
      </c>
      <c r="M286" s="7">
        <f t="shared" si="20"/>
        <v>630</v>
      </c>
      <c r="N286" s="67">
        <v>0.1</v>
      </c>
      <c r="O286" s="24">
        <f t="shared" si="19"/>
        <v>693</v>
      </c>
      <c r="P286" s="132">
        <v>693</v>
      </c>
      <c r="Q286" s="61" t="s">
        <v>876</v>
      </c>
      <c r="R286" s="18" t="s">
        <v>877</v>
      </c>
      <c r="S286" s="82">
        <v>3</v>
      </c>
      <c r="T286" s="70" t="s">
        <v>727</v>
      </c>
      <c r="U286" s="70">
        <v>80124010150</v>
      </c>
      <c r="V286" s="27" t="s">
        <v>594</v>
      </c>
    </row>
    <row r="287" spans="1:22" ht="27" customHeight="1">
      <c r="A287" s="66">
        <v>282</v>
      </c>
      <c r="B287" s="56">
        <v>43453</v>
      </c>
      <c r="C287" s="65" t="s">
        <v>884</v>
      </c>
      <c r="D287" s="148" t="s">
        <v>885</v>
      </c>
      <c r="E287" s="45">
        <v>1168</v>
      </c>
      <c r="F287" s="61" t="s">
        <v>4</v>
      </c>
      <c r="G287" s="27">
        <v>327</v>
      </c>
      <c r="H287" s="56">
        <v>43453</v>
      </c>
      <c r="I287" s="56">
        <v>43453</v>
      </c>
      <c r="J287" s="61" t="s">
        <v>653</v>
      </c>
      <c r="K287" s="70" t="s">
        <v>654</v>
      </c>
      <c r="L287" s="56">
        <v>43473</v>
      </c>
      <c r="M287" s="7">
        <f t="shared" si="20"/>
        <v>1168</v>
      </c>
      <c r="N287" s="67">
        <v>0</v>
      </c>
      <c r="O287" s="24">
        <f t="shared" si="19"/>
        <v>1168</v>
      </c>
      <c r="P287" s="45">
        <v>2044</v>
      </c>
      <c r="Q287" s="61" t="s">
        <v>653</v>
      </c>
      <c r="R287" s="70" t="s">
        <v>654</v>
      </c>
      <c r="S287" s="82">
        <v>1</v>
      </c>
      <c r="T287" s="70" t="s">
        <v>727</v>
      </c>
      <c r="U287" s="70">
        <v>80124010150</v>
      </c>
      <c r="V287" s="27" t="s">
        <v>594</v>
      </c>
    </row>
    <row r="288" spans="1:22" ht="165" customHeight="1">
      <c r="A288" s="66">
        <v>283</v>
      </c>
      <c r="B288" s="56">
        <v>43453</v>
      </c>
      <c r="C288" s="65" t="s">
        <v>949</v>
      </c>
      <c r="D288" s="148" t="s">
        <v>886</v>
      </c>
      <c r="E288" s="45">
        <f>166*45</f>
        <v>7470</v>
      </c>
      <c r="F288" s="61" t="s">
        <v>4</v>
      </c>
      <c r="G288" s="27">
        <v>324</v>
      </c>
      <c r="H288" s="56">
        <v>43473</v>
      </c>
      <c r="I288" s="56">
        <f>H288+15</f>
        <v>43488</v>
      </c>
      <c r="J288" s="61" t="s">
        <v>945</v>
      </c>
      <c r="K288" s="70" t="s">
        <v>946</v>
      </c>
      <c r="L288" s="56">
        <v>43494</v>
      </c>
      <c r="M288" s="7">
        <f t="shared" si="20"/>
        <v>7470</v>
      </c>
      <c r="N288" s="67">
        <v>0</v>
      </c>
      <c r="O288" s="24">
        <f t="shared" si="19"/>
        <v>7470</v>
      </c>
      <c r="P288" s="45">
        <v>7470</v>
      </c>
      <c r="Q288" s="70" t="s">
        <v>947</v>
      </c>
      <c r="R288" s="70" t="s">
        <v>948</v>
      </c>
      <c r="S288" s="82">
        <v>4</v>
      </c>
      <c r="T288" s="70" t="s">
        <v>727</v>
      </c>
      <c r="U288" s="70">
        <v>80124010150</v>
      </c>
      <c r="V288" s="27" t="s">
        <v>594</v>
      </c>
    </row>
    <row r="289" spans="1:22" ht="27" customHeight="1">
      <c r="A289" s="66">
        <v>284</v>
      </c>
      <c r="B289" s="56">
        <v>43453</v>
      </c>
      <c r="C289" s="65" t="s">
        <v>887</v>
      </c>
      <c r="D289" s="148" t="s">
        <v>888</v>
      </c>
      <c r="E289" s="45">
        <f>88*40.75</f>
        <v>3586</v>
      </c>
      <c r="F289" s="61" t="s">
        <v>4</v>
      </c>
      <c r="G289" s="27">
        <v>325</v>
      </c>
      <c r="H289" s="56">
        <v>43473</v>
      </c>
      <c r="I289" s="56">
        <v>43509</v>
      </c>
      <c r="J289" s="100" t="s">
        <v>456</v>
      </c>
      <c r="K289" s="70" t="s">
        <v>88</v>
      </c>
      <c r="L289" s="56">
        <v>43509</v>
      </c>
      <c r="M289" s="7">
        <f t="shared" si="20"/>
        <v>3586</v>
      </c>
      <c r="N289" s="67">
        <v>0</v>
      </c>
      <c r="O289" s="24">
        <f t="shared" si="19"/>
        <v>3586</v>
      </c>
      <c r="P289" s="45">
        <v>3586</v>
      </c>
      <c r="Q289" s="100" t="s">
        <v>456</v>
      </c>
      <c r="R289" s="70" t="s">
        <v>88</v>
      </c>
      <c r="S289" s="82">
        <v>1</v>
      </c>
      <c r="T289" s="70" t="s">
        <v>727</v>
      </c>
      <c r="U289" s="70">
        <v>80124010150</v>
      </c>
      <c r="V289" s="27" t="s">
        <v>594</v>
      </c>
    </row>
    <row r="290" spans="1:22" ht="27" customHeight="1">
      <c r="A290" s="66">
        <v>285</v>
      </c>
      <c r="B290" s="56">
        <v>43472</v>
      </c>
      <c r="C290" s="65" t="s">
        <v>889</v>
      </c>
      <c r="D290" s="148" t="s">
        <v>893</v>
      </c>
      <c r="E290" s="45">
        <v>158</v>
      </c>
      <c r="F290" s="61" t="s">
        <v>4</v>
      </c>
      <c r="G290" s="27">
        <v>323</v>
      </c>
      <c r="H290" s="56">
        <v>43472</v>
      </c>
      <c r="I290" s="56">
        <v>43472</v>
      </c>
      <c r="J290" s="61" t="s">
        <v>504</v>
      </c>
      <c r="K290" s="70" t="s">
        <v>505</v>
      </c>
      <c r="L290" s="56">
        <v>43472</v>
      </c>
      <c r="M290" s="7">
        <f t="shared" si="20"/>
        <v>158</v>
      </c>
      <c r="N290" s="67">
        <v>0.22</v>
      </c>
      <c r="O290" s="24">
        <f t="shared" si="19"/>
        <v>192.76</v>
      </c>
      <c r="P290" s="132">
        <v>192.76</v>
      </c>
      <c r="Q290" s="61" t="s">
        <v>504</v>
      </c>
      <c r="R290" s="70" t="s">
        <v>505</v>
      </c>
      <c r="S290" s="82">
        <v>1</v>
      </c>
      <c r="T290" s="70" t="s">
        <v>727</v>
      </c>
      <c r="U290" s="70">
        <v>80124010150</v>
      </c>
      <c r="V290" s="27" t="s">
        <v>594</v>
      </c>
    </row>
    <row r="291" spans="1:22" ht="27" customHeight="1">
      <c r="A291" s="66">
        <v>286</v>
      </c>
      <c r="B291" s="56">
        <v>43472</v>
      </c>
      <c r="C291" s="65" t="s">
        <v>890</v>
      </c>
      <c r="D291" s="148" t="s">
        <v>894</v>
      </c>
      <c r="E291" s="45">
        <v>48.5</v>
      </c>
      <c r="F291" s="61" t="s">
        <v>4</v>
      </c>
      <c r="G291" s="27">
        <v>323</v>
      </c>
      <c r="H291" s="56">
        <v>43472</v>
      </c>
      <c r="I291" s="56">
        <v>43472</v>
      </c>
      <c r="J291" s="61" t="s">
        <v>897</v>
      </c>
      <c r="K291" s="70" t="s">
        <v>898</v>
      </c>
      <c r="L291" s="56">
        <v>43472</v>
      </c>
      <c r="M291" s="7">
        <f t="shared" si="20"/>
        <v>48.5</v>
      </c>
      <c r="N291" s="67">
        <v>0</v>
      </c>
      <c r="O291" s="24">
        <f t="shared" si="19"/>
        <v>48.5</v>
      </c>
      <c r="P291" s="45">
        <v>48.5</v>
      </c>
      <c r="Q291" s="61" t="s">
        <v>897</v>
      </c>
      <c r="R291" s="70" t="s">
        <v>898</v>
      </c>
      <c r="S291" s="82">
        <v>1</v>
      </c>
      <c r="T291" s="70" t="s">
        <v>727</v>
      </c>
      <c r="U291" s="70">
        <v>80124010150</v>
      </c>
      <c r="V291" s="27" t="s">
        <v>594</v>
      </c>
    </row>
    <row r="292" spans="1:22" ht="27" customHeight="1">
      <c r="A292" s="66">
        <v>287</v>
      </c>
      <c r="B292" s="56">
        <v>43472</v>
      </c>
      <c r="C292" s="65" t="s">
        <v>891</v>
      </c>
      <c r="D292" s="148" t="s">
        <v>895</v>
      </c>
      <c r="E292" s="45">
        <v>193.27</v>
      </c>
      <c r="F292" s="61" t="s">
        <v>4</v>
      </c>
      <c r="G292" s="27">
        <v>323</v>
      </c>
      <c r="H292" s="56">
        <v>43472</v>
      </c>
      <c r="I292" s="56">
        <v>43472</v>
      </c>
      <c r="J292" s="61" t="s">
        <v>900</v>
      </c>
      <c r="K292" s="70" t="s">
        <v>899</v>
      </c>
      <c r="L292" s="56">
        <v>43472</v>
      </c>
      <c r="M292" s="7">
        <f t="shared" si="20"/>
        <v>193.27</v>
      </c>
      <c r="N292" s="67">
        <v>0.04</v>
      </c>
      <c r="O292" s="24">
        <f t="shared" si="19"/>
        <v>201</v>
      </c>
      <c r="P292" s="45">
        <v>201</v>
      </c>
      <c r="Q292" s="61" t="s">
        <v>900</v>
      </c>
      <c r="R292" s="70" t="s">
        <v>899</v>
      </c>
      <c r="S292" s="82">
        <v>1</v>
      </c>
      <c r="T292" s="70" t="s">
        <v>727</v>
      </c>
      <c r="U292" s="70">
        <v>80124010150</v>
      </c>
      <c r="V292" s="27" t="s">
        <v>594</v>
      </c>
    </row>
    <row r="293" spans="1:22" ht="27" customHeight="1">
      <c r="A293" s="66">
        <v>288</v>
      </c>
      <c r="B293" s="56">
        <v>43472</v>
      </c>
      <c r="C293" s="65" t="s">
        <v>892</v>
      </c>
      <c r="D293" s="148" t="s">
        <v>896</v>
      </c>
      <c r="E293" s="45">
        <v>241.56</v>
      </c>
      <c r="F293" s="61" t="s">
        <v>4</v>
      </c>
      <c r="G293" s="27">
        <v>323</v>
      </c>
      <c r="H293" s="56">
        <v>43472</v>
      </c>
      <c r="I293" s="56">
        <v>43472</v>
      </c>
      <c r="J293" s="61" t="s">
        <v>422</v>
      </c>
      <c r="K293" s="99" t="s">
        <v>423</v>
      </c>
      <c r="L293" s="56">
        <v>43472</v>
      </c>
      <c r="M293" s="7">
        <f t="shared" si="20"/>
        <v>241.56</v>
      </c>
      <c r="N293" s="67">
        <v>0</v>
      </c>
      <c r="O293" s="24">
        <f t="shared" si="19"/>
        <v>241.56</v>
      </c>
      <c r="P293" s="132">
        <v>241.56</v>
      </c>
      <c r="Q293" s="61" t="s">
        <v>422</v>
      </c>
      <c r="R293" s="99" t="s">
        <v>423</v>
      </c>
      <c r="S293" s="128">
        <v>1</v>
      </c>
      <c r="T293" s="70" t="s">
        <v>727</v>
      </c>
      <c r="U293" s="70">
        <v>80124010150</v>
      </c>
      <c r="V293" s="27" t="s">
        <v>594</v>
      </c>
    </row>
    <row r="294" spans="1:22" ht="27" customHeight="1">
      <c r="A294" s="66">
        <v>289</v>
      </c>
      <c r="B294" s="56">
        <v>43472</v>
      </c>
      <c r="C294" s="65" t="s">
        <v>906</v>
      </c>
      <c r="D294" s="151" t="s">
        <v>901</v>
      </c>
      <c r="E294" s="45">
        <v>738.22</v>
      </c>
      <c r="F294" s="61" t="s">
        <v>732</v>
      </c>
      <c r="G294" s="27">
        <v>326</v>
      </c>
      <c r="H294" s="56">
        <v>43472</v>
      </c>
      <c r="I294" s="56">
        <v>43472</v>
      </c>
      <c r="J294" s="61" t="s">
        <v>192</v>
      </c>
      <c r="K294" s="18" t="s">
        <v>193</v>
      </c>
      <c r="L294" s="56">
        <v>43473</v>
      </c>
      <c r="M294" s="7">
        <f t="shared" si="20"/>
        <v>738.22</v>
      </c>
      <c r="N294" s="67">
        <v>0.22</v>
      </c>
      <c r="O294" s="24">
        <f t="shared" si="19"/>
        <v>900.63</v>
      </c>
      <c r="P294" s="132">
        <v>900.62</v>
      </c>
      <c r="Q294" s="61" t="s">
        <v>192</v>
      </c>
      <c r="R294" s="18" t="s">
        <v>193</v>
      </c>
      <c r="S294" s="128" t="s">
        <v>908</v>
      </c>
      <c r="T294" s="70" t="s">
        <v>727</v>
      </c>
      <c r="U294" s="70">
        <v>80124010150</v>
      </c>
      <c r="V294" s="27" t="s">
        <v>594</v>
      </c>
    </row>
    <row r="295" spans="1:22" ht="27" customHeight="1">
      <c r="A295" s="66">
        <v>290</v>
      </c>
      <c r="B295" s="56">
        <v>43472</v>
      </c>
      <c r="C295" s="65" t="s">
        <v>905</v>
      </c>
      <c r="D295" s="148" t="s">
        <v>902</v>
      </c>
      <c r="E295" s="45">
        <v>2441.5</v>
      </c>
      <c r="F295" s="61" t="s">
        <v>732</v>
      </c>
      <c r="G295" s="27">
        <v>326</v>
      </c>
      <c r="H295" s="56">
        <v>43472</v>
      </c>
      <c r="I295" s="56">
        <v>43472</v>
      </c>
      <c r="J295" s="61" t="s">
        <v>195</v>
      </c>
      <c r="K295" s="70" t="s">
        <v>196</v>
      </c>
      <c r="L295" s="56">
        <v>43473</v>
      </c>
      <c r="M295" s="7">
        <f t="shared" si="20"/>
        <v>2441.5</v>
      </c>
      <c r="N295" s="67">
        <v>0.22</v>
      </c>
      <c r="O295" s="24">
        <f t="shared" si="19"/>
        <v>2978.63</v>
      </c>
      <c r="P295" s="45">
        <f>1002.63+979.6+996.4</f>
        <v>2978.63</v>
      </c>
      <c r="Q295" s="61" t="s">
        <v>976</v>
      </c>
      <c r="R295" s="61" t="s">
        <v>977</v>
      </c>
      <c r="S295" s="128" t="s">
        <v>908</v>
      </c>
      <c r="T295" s="70" t="s">
        <v>727</v>
      </c>
      <c r="U295" s="70">
        <v>80124010150</v>
      </c>
      <c r="V295" s="27" t="s">
        <v>594</v>
      </c>
    </row>
    <row r="296" spans="1:22" ht="87.75" customHeight="1">
      <c r="A296" s="66">
        <v>291</v>
      </c>
      <c r="B296" s="56">
        <v>43472</v>
      </c>
      <c r="C296" s="65" t="s">
        <v>904</v>
      </c>
      <c r="D296" s="148" t="s">
        <v>903</v>
      </c>
      <c r="E296" s="45">
        <v>658.98</v>
      </c>
      <c r="F296" s="61" t="s">
        <v>732</v>
      </c>
      <c r="G296" s="27">
        <v>319</v>
      </c>
      <c r="H296" s="56">
        <v>43472</v>
      </c>
      <c r="I296" s="56">
        <v>43480</v>
      </c>
      <c r="J296" s="61" t="s">
        <v>274</v>
      </c>
      <c r="K296" s="70" t="s">
        <v>275</v>
      </c>
      <c r="L296" s="56">
        <v>43481</v>
      </c>
      <c r="M296" s="7">
        <f t="shared" si="20"/>
        <v>658.98</v>
      </c>
      <c r="N296" s="67">
        <v>0.22</v>
      </c>
      <c r="O296" s="24">
        <f t="shared" si="19"/>
        <v>803.96</v>
      </c>
      <c r="P296" s="45">
        <v>803.96</v>
      </c>
      <c r="Q296" s="61" t="s">
        <v>920</v>
      </c>
      <c r="R296" s="70" t="s">
        <v>919</v>
      </c>
      <c r="S296" s="82">
        <v>3</v>
      </c>
      <c r="T296" s="70" t="s">
        <v>727</v>
      </c>
      <c r="U296" s="70">
        <v>80124010150</v>
      </c>
      <c r="V296" s="27" t="s">
        <v>594</v>
      </c>
    </row>
    <row r="297" spans="1:22" ht="145.5" customHeight="1">
      <c r="A297" s="66">
        <v>292</v>
      </c>
      <c r="B297" s="56">
        <v>43474</v>
      </c>
      <c r="C297" s="65" t="s">
        <v>909</v>
      </c>
      <c r="D297" s="148" t="s">
        <v>910</v>
      </c>
      <c r="E297" s="45">
        <f>210*3</f>
        <v>630</v>
      </c>
      <c r="F297" s="61" t="s">
        <v>4</v>
      </c>
      <c r="G297" s="27">
        <v>322</v>
      </c>
      <c r="H297" s="56">
        <v>43474</v>
      </c>
      <c r="I297" s="56">
        <v>43474</v>
      </c>
      <c r="J297" s="29" t="s">
        <v>43</v>
      </c>
      <c r="K297" s="70" t="s">
        <v>44</v>
      </c>
      <c r="L297" s="56">
        <v>43474</v>
      </c>
      <c r="M297" s="7">
        <f t="shared" si="20"/>
        <v>630</v>
      </c>
      <c r="N297" s="67">
        <v>0.1</v>
      </c>
      <c r="O297" s="24">
        <f t="shared" si="19"/>
        <v>693</v>
      </c>
      <c r="P297" s="132">
        <v>462</v>
      </c>
      <c r="Q297" s="70" t="s">
        <v>913</v>
      </c>
      <c r="R297" s="70" t="s">
        <v>914</v>
      </c>
      <c r="S297" s="82">
        <v>7</v>
      </c>
      <c r="T297" s="70" t="s">
        <v>727</v>
      </c>
      <c r="U297" s="70">
        <v>80124010150</v>
      </c>
      <c r="V297" s="27" t="s">
        <v>594</v>
      </c>
    </row>
    <row r="298" spans="1:22" ht="27" customHeight="1">
      <c r="A298" s="66">
        <v>293</v>
      </c>
      <c r="B298" s="56">
        <v>43474</v>
      </c>
      <c r="C298" s="65" t="s">
        <v>912</v>
      </c>
      <c r="D298" s="148" t="s">
        <v>911</v>
      </c>
      <c r="E298" s="45">
        <v>1380</v>
      </c>
      <c r="F298" s="61" t="s">
        <v>4</v>
      </c>
      <c r="G298" s="27">
        <v>321</v>
      </c>
      <c r="H298" s="56">
        <v>43474</v>
      </c>
      <c r="I298" s="56">
        <v>43474</v>
      </c>
      <c r="J298" s="61" t="s">
        <v>221</v>
      </c>
      <c r="K298" s="70" t="s">
        <v>220</v>
      </c>
      <c r="L298" s="56">
        <v>43474</v>
      </c>
      <c r="M298" s="7">
        <f t="shared" si="20"/>
        <v>1380</v>
      </c>
      <c r="N298" s="67">
        <v>0.05</v>
      </c>
      <c r="O298" s="24">
        <f t="shared" si="19"/>
        <v>1449</v>
      </c>
      <c r="P298" s="45">
        <v>1380</v>
      </c>
      <c r="Q298" s="61" t="s">
        <v>221</v>
      </c>
      <c r="R298" s="70" t="s">
        <v>220</v>
      </c>
      <c r="S298" s="82">
        <v>1</v>
      </c>
      <c r="T298" s="70" t="s">
        <v>727</v>
      </c>
      <c r="U298" s="70">
        <v>80124010150</v>
      </c>
      <c r="V298" s="27" t="s">
        <v>594</v>
      </c>
    </row>
    <row r="299" spans="1:22" ht="41.25" customHeight="1">
      <c r="A299" s="66">
        <v>294</v>
      </c>
      <c r="B299" s="56">
        <v>43476</v>
      </c>
      <c r="C299" s="65" t="s">
        <v>918</v>
      </c>
      <c r="D299" s="148" t="s">
        <v>917</v>
      </c>
      <c r="E299" s="45">
        <v>909.09</v>
      </c>
      <c r="F299" s="61" t="s">
        <v>4</v>
      </c>
      <c r="G299" s="27">
        <v>320</v>
      </c>
      <c r="H299" s="56">
        <v>43476</v>
      </c>
      <c r="I299" s="56">
        <v>43476</v>
      </c>
      <c r="J299" s="61" t="s">
        <v>915</v>
      </c>
      <c r="K299" s="70" t="s">
        <v>916</v>
      </c>
      <c r="L299" s="56">
        <v>43476</v>
      </c>
      <c r="M299" s="7">
        <f t="shared" si="20"/>
        <v>909.09</v>
      </c>
      <c r="N299" s="67">
        <v>0.1</v>
      </c>
      <c r="O299" s="24">
        <f t="shared" si="19"/>
        <v>1000</v>
      </c>
      <c r="P299" s="132">
        <v>1000</v>
      </c>
      <c r="Q299" s="61" t="s">
        <v>915</v>
      </c>
      <c r="R299" s="70" t="s">
        <v>916</v>
      </c>
      <c r="S299" s="82">
        <v>1</v>
      </c>
      <c r="T299" s="70" t="s">
        <v>727</v>
      </c>
      <c r="U299" s="70">
        <v>80124010150</v>
      </c>
      <c r="V299" s="27" t="s">
        <v>594</v>
      </c>
    </row>
    <row r="300" spans="1:22" ht="82.5" customHeight="1">
      <c r="A300" s="66">
        <v>295</v>
      </c>
      <c r="B300" s="56">
        <v>43481</v>
      </c>
      <c r="C300" s="65" t="s">
        <v>1046</v>
      </c>
      <c r="D300" s="148" t="s">
        <v>921</v>
      </c>
      <c r="E300" s="45">
        <f>430*2</f>
        <v>860</v>
      </c>
      <c r="F300" s="61" t="s">
        <v>4</v>
      </c>
      <c r="G300" s="27">
        <v>318</v>
      </c>
      <c r="H300" s="56">
        <v>43482</v>
      </c>
      <c r="I300" s="56">
        <v>43482</v>
      </c>
      <c r="J300" s="28" t="s">
        <v>922</v>
      </c>
      <c r="K300" s="18" t="s">
        <v>33</v>
      </c>
      <c r="L300" s="56">
        <v>43482</v>
      </c>
      <c r="M300" s="7">
        <f t="shared" si="20"/>
        <v>860</v>
      </c>
      <c r="N300" s="67">
        <v>0.1</v>
      </c>
      <c r="O300" s="24">
        <f t="shared" si="19"/>
        <v>946</v>
      </c>
      <c r="P300" s="45">
        <v>860</v>
      </c>
      <c r="Q300" s="70" t="s">
        <v>924</v>
      </c>
      <c r="R300" s="70" t="s">
        <v>923</v>
      </c>
      <c r="S300" s="82">
        <v>5</v>
      </c>
      <c r="T300" s="70" t="s">
        <v>727</v>
      </c>
      <c r="U300" s="70">
        <v>80124010150</v>
      </c>
      <c r="V300" s="27" t="s">
        <v>594</v>
      </c>
    </row>
    <row r="301" spans="1:22" ht="108" customHeight="1">
      <c r="A301" s="66">
        <v>296</v>
      </c>
      <c r="B301" s="56">
        <v>43489</v>
      </c>
      <c r="C301" s="65" t="s">
        <v>925</v>
      </c>
      <c r="D301" s="148" t="s">
        <v>926</v>
      </c>
      <c r="E301" s="45">
        <v>2178</v>
      </c>
      <c r="F301" s="61" t="s">
        <v>4</v>
      </c>
      <c r="G301" s="27">
        <v>317</v>
      </c>
      <c r="H301" s="56">
        <v>43489</v>
      </c>
      <c r="I301" s="56">
        <v>43489</v>
      </c>
      <c r="J301" s="28" t="s">
        <v>22</v>
      </c>
      <c r="K301" s="18" t="s">
        <v>23</v>
      </c>
      <c r="L301" s="56">
        <v>43489</v>
      </c>
      <c r="M301" s="7">
        <f t="shared" si="20"/>
        <v>2178</v>
      </c>
      <c r="N301" s="67">
        <v>0.1</v>
      </c>
      <c r="O301" s="24">
        <f t="shared" si="19"/>
        <v>2395.8</v>
      </c>
      <c r="P301" s="132"/>
      <c r="Q301" s="70" t="s">
        <v>928</v>
      </c>
      <c r="R301" s="70" t="s">
        <v>927</v>
      </c>
      <c r="S301" s="82">
        <v>6</v>
      </c>
      <c r="T301" s="70" t="s">
        <v>727</v>
      </c>
      <c r="U301" s="70">
        <v>80124010150</v>
      </c>
      <c r="V301" s="27" t="s">
        <v>594</v>
      </c>
    </row>
    <row r="302" spans="1:22" ht="54.75" customHeight="1">
      <c r="A302" s="66">
        <v>297</v>
      </c>
      <c r="B302" s="56">
        <v>43489</v>
      </c>
      <c r="C302" s="65" t="s">
        <v>929</v>
      </c>
      <c r="D302" s="148" t="s">
        <v>930</v>
      </c>
      <c r="E302" s="45">
        <v>900</v>
      </c>
      <c r="F302" s="61" t="s">
        <v>4</v>
      </c>
      <c r="G302" s="27">
        <v>316</v>
      </c>
      <c r="H302" s="56">
        <v>43489</v>
      </c>
      <c r="I302" s="56">
        <v>43489</v>
      </c>
      <c r="J302" s="28" t="s">
        <v>922</v>
      </c>
      <c r="K302" s="18" t="s">
        <v>33</v>
      </c>
      <c r="L302" s="56">
        <v>43536</v>
      </c>
      <c r="M302" s="7">
        <f t="shared" si="20"/>
        <v>900</v>
      </c>
      <c r="N302" s="67">
        <v>0.1</v>
      </c>
      <c r="O302" s="24">
        <f t="shared" si="19"/>
        <v>990</v>
      </c>
      <c r="P302" s="45">
        <f>450+450</f>
        <v>900</v>
      </c>
      <c r="Q302" s="70" t="s">
        <v>931</v>
      </c>
      <c r="R302" s="70" t="s">
        <v>932</v>
      </c>
      <c r="S302" s="82">
        <v>3</v>
      </c>
      <c r="T302" s="70" t="s">
        <v>727</v>
      </c>
      <c r="U302" s="70">
        <v>80124010150</v>
      </c>
      <c r="V302" s="27" t="s">
        <v>594</v>
      </c>
    </row>
    <row r="303" spans="1:22" ht="27" customHeight="1">
      <c r="A303" s="66">
        <v>298</v>
      </c>
      <c r="B303" s="56">
        <v>43490</v>
      </c>
      <c r="C303" s="65" t="s">
        <v>933</v>
      </c>
      <c r="D303" s="148" t="s">
        <v>934</v>
      </c>
      <c r="E303" s="45">
        <v>884</v>
      </c>
      <c r="F303" s="61" t="s">
        <v>4</v>
      </c>
      <c r="G303" s="27">
        <v>313</v>
      </c>
      <c r="H303" s="56">
        <v>43493</v>
      </c>
      <c r="I303" s="56">
        <v>43493</v>
      </c>
      <c r="J303" s="61" t="s">
        <v>935</v>
      </c>
      <c r="K303" s="70" t="s">
        <v>936</v>
      </c>
      <c r="L303" s="56">
        <v>43493</v>
      </c>
      <c r="M303" s="7">
        <f t="shared" si="20"/>
        <v>884</v>
      </c>
      <c r="N303" s="67">
        <v>0</v>
      </c>
      <c r="O303" s="24">
        <f t="shared" si="19"/>
        <v>884</v>
      </c>
      <c r="P303" s="45">
        <v>884</v>
      </c>
      <c r="Q303" s="61" t="s">
        <v>935</v>
      </c>
      <c r="R303" s="70" t="s">
        <v>936</v>
      </c>
      <c r="S303" s="82">
        <v>1</v>
      </c>
      <c r="T303" s="70" t="s">
        <v>727</v>
      </c>
      <c r="U303" s="70">
        <v>80124010150</v>
      </c>
      <c r="V303" s="27" t="s">
        <v>594</v>
      </c>
    </row>
    <row r="304" spans="1:22" ht="54.75" customHeight="1">
      <c r="A304" s="66">
        <v>299</v>
      </c>
      <c r="B304" s="56">
        <v>43493</v>
      </c>
      <c r="C304" s="65" t="s">
        <v>938</v>
      </c>
      <c r="D304" s="148" t="s">
        <v>937</v>
      </c>
      <c r="E304" s="45">
        <v>1290</v>
      </c>
      <c r="F304" s="61" t="s">
        <v>4</v>
      </c>
      <c r="G304" s="27">
        <v>315</v>
      </c>
      <c r="H304" s="56">
        <v>43493</v>
      </c>
      <c r="I304" s="56">
        <v>43493</v>
      </c>
      <c r="J304" s="61" t="s">
        <v>812</v>
      </c>
      <c r="K304" s="18" t="s">
        <v>813</v>
      </c>
      <c r="L304" s="56">
        <v>43493</v>
      </c>
      <c r="M304" s="7">
        <f t="shared" si="20"/>
        <v>1290</v>
      </c>
      <c r="N304" s="67">
        <v>0.1</v>
      </c>
      <c r="O304" s="24">
        <f t="shared" si="19"/>
        <v>1419</v>
      </c>
      <c r="P304" s="45">
        <v>1290</v>
      </c>
      <c r="Q304" s="61" t="s">
        <v>943</v>
      </c>
      <c r="R304" s="18" t="s">
        <v>944</v>
      </c>
      <c r="S304" s="82">
        <v>3</v>
      </c>
      <c r="T304" s="70" t="s">
        <v>727</v>
      </c>
      <c r="U304" s="70">
        <v>80124010150</v>
      </c>
      <c r="V304" s="27" t="s">
        <v>594</v>
      </c>
    </row>
    <row r="305" spans="1:22" ht="54.75" customHeight="1">
      <c r="A305" s="66">
        <v>300</v>
      </c>
      <c r="B305" s="56">
        <v>43493</v>
      </c>
      <c r="C305" s="65" t="s">
        <v>939</v>
      </c>
      <c r="D305" s="148" t="s">
        <v>940</v>
      </c>
      <c r="E305" s="45">
        <f>143*12</f>
        <v>1716</v>
      </c>
      <c r="F305" s="61" t="s">
        <v>4</v>
      </c>
      <c r="G305" s="27">
        <v>314</v>
      </c>
      <c r="H305" s="56">
        <v>43493</v>
      </c>
      <c r="I305" s="56">
        <v>43493</v>
      </c>
      <c r="J305" s="61" t="s">
        <v>941</v>
      </c>
      <c r="K305" s="70" t="s">
        <v>942</v>
      </c>
      <c r="L305" s="56">
        <v>43493</v>
      </c>
      <c r="M305" s="7">
        <f t="shared" si="20"/>
        <v>1716</v>
      </c>
      <c r="N305" s="67">
        <v>0</v>
      </c>
      <c r="O305" s="24">
        <f t="shared" si="19"/>
        <v>1716</v>
      </c>
      <c r="P305" s="132"/>
      <c r="Q305" s="61" t="s">
        <v>941</v>
      </c>
      <c r="R305" s="70" t="s">
        <v>942</v>
      </c>
      <c r="S305" s="82">
        <v>1</v>
      </c>
      <c r="T305" s="70" t="s">
        <v>727</v>
      </c>
      <c r="U305" s="70">
        <v>80124010150</v>
      </c>
      <c r="V305" s="27" t="s">
        <v>594</v>
      </c>
    </row>
    <row r="306" spans="1:22" ht="41.25" customHeight="1">
      <c r="A306" s="66">
        <v>301</v>
      </c>
      <c r="B306" s="56">
        <v>43494</v>
      </c>
      <c r="C306" s="65" t="s">
        <v>950</v>
      </c>
      <c r="D306" s="148" t="s">
        <v>951</v>
      </c>
      <c r="E306" s="45">
        <v>817.37</v>
      </c>
      <c r="F306" s="61" t="s">
        <v>4</v>
      </c>
      <c r="G306" s="27">
        <v>312</v>
      </c>
      <c r="H306" s="56">
        <v>43494</v>
      </c>
      <c r="I306" s="56">
        <v>43494</v>
      </c>
      <c r="J306" s="61" t="s">
        <v>195</v>
      </c>
      <c r="K306" s="70" t="s">
        <v>196</v>
      </c>
      <c r="L306" s="56">
        <v>43494</v>
      </c>
      <c r="M306" s="7">
        <f t="shared" si="20"/>
        <v>817.37</v>
      </c>
      <c r="N306" s="67">
        <v>0.22</v>
      </c>
      <c r="O306" s="24">
        <f aca="true" t="shared" si="21" ref="O306:O327">ROUND(M306+M306*N306,2)</f>
        <v>997.19</v>
      </c>
      <c r="P306" s="45">
        <v>997.19</v>
      </c>
      <c r="Q306" s="61" t="s">
        <v>952</v>
      </c>
      <c r="R306" s="70" t="s">
        <v>953</v>
      </c>
      <c r="S306" s="82">
        <v>3</v>
      </c>
      <c r="T306" s="70" t="s">
        <v>727</v>
      </c>
      <c r="U306" s="70">
        <v>80124010150</v>
      </c>
      <c r="V306" s="27" t="s">
        <v>594</v>
      </c>
    </row>
    <row r="307" spans="1:22" ht="27" customHeight="1">
      <c r="A307" s="66">
        <v>302</v>
      </c>
      <c r="B307" s="56">
        <v>43495</v>
      </c>
      <c r="C307" s="65" t="s">
        <v>954</v>
      </c>
      <c r="D307" s="148" t="s">
        <v>955</v>
      </c>
      <c r="E307" s="45">
        <f>80*3</f>
        <v>240</v>
      </c>
      <c r="F307" s="61" t="s">
        <v>4</v>
      </c>
      <c r="G307" s="27">
        <v>311</v>
      </c>
      <c r="H307" s="56">
        <v>43495</v>
      </c>
      <c r="I307" s="56">
        <v>43495</v>
      </c>
      <c r="J307" s="61" t="s">
        <v>956</v>
      </c>
      <c r="K307" s="70" t="s">
        <v>957</v>
      </c>
      <c r="L307" s="56">
        <v>43495</v>
      </c>
      <c r="M307" s="7">
        <f t="shared" si="20"/>
        <v>240</v>
      </c>
      <c r="N307" s="67">
        <v>0.22</v>
      </c>
      <c r="O307" s="24">
        <f t="shared" si="21"/>
        <v>292.8</v>
      </c>
      <c r="P307" s="45">
        <v>292.8</v>
      </c>
      <c r="Q307" s="61" t="s">
        <v>961</v>
      </c>
      <c r="R307" s="70" t="s">
        <v>960</v>
      </c>
      <c r="S307" s="82">
        <v>1</v>
      </c>
      <c r="T307" s="70" t="s">
        <v>727</v>
      </c>
      <c r="U307" s="70">
        <v>80124010150</v>
      </c>
      <c r="V307" s="27" t="s">
        <v>594</v>
      </c>
    </row>
    <row r="308" spans="1:22" ht="27" customHeight="1">
      <c r="A308" s="66">
        <v>303</v>
      </c>
      <c r="B308" s="56">
        <v>43495</v>
      </c>
      <c r="C308" s="65" t="s">
        <v>958</v>
      </c>
      <c r="D308" s="148" t="s">
        <v>959</v>
      </c>
      <c r="E308" s="45">
        <v>500</v>
      </c>
      <c r="F308" s="61" t="s">
        <v>4</v>
      </c>
      <c r="G308" s="27">
        <v>310</v>
      </c>
      <c r="H308" s="56">
        <v>43495</v>
      </c>
      <c r="I308" s="56">
        <v>43495</v>
      </c>
      <c r="J308" s="61" t="s">
        <v>699</v>
      </c>
      <c r="K308" s="70" t="s">
        <v>700</v>
      </c>
      <c r="L308" s="56">
        <v>43495</v>
      </c>
      <c r="M308" s="7">
        <f t="shared" si="20"/>
        <v>500</v>
      </c>
      <c r="N308" s="67">
        <v>0.22</v>
      </c>
      <c r="O308" s="24">
        <f t="shared" si="21"/>
        <v>610</v>
      </c>
      <c r="P308" s="45">
        <v>500</v>
      </c>
      <c r="Q308" s="61" t="s">
        <v>699</v>
      </c>
      <c r="R308" s="70" t="s">
        <v>700</v>
      </c>
      <c r="S308" s="82">
        <v>1</v>
      </c>
      <c r="T308" s="70" t="s">
        <v>727</v>
      </c>
      <c r="U308" s="70">
        <v>80124010150</v>
      </c>
      <c r="V308" s="27" t="s">
        <v>594</v>
      </c>
    </row>
    <row r="309" spans="1:22" ht="159.75" customHeight="1">
      <c r="A309" s="66">
        <v>304</v>
      </c>
      <c r="B309" s="56">
        <v>43497</v>
      </c>
      <c r="C309" s="65" t="s">
        <v>962</v>
      </c>
      <c r="D309" s="148" t="s">
        <v>963</v>
      </c>
      <c r="E309" s="45">
        <v>3903</v>
      </c>
      <c r="F309" s="61" t="s">
        <v>984</v>
      </c>
      <c r="G309" s="27">
        <v>309</v>
      </c>
      <c r="H309" s="56">
        <v>43500</v>
      </c>
      <c r="I309" s="56">
        <v>43516</v>
      </c>
      <c r="J309" s="61" t="s">
        <v>994</v>
      </c>
      <c r="K309" s="70" t="s">
        <v>995</v>
      </c>
      <c r="L309" s="56">
        <v>43518</v>
      </c>
      <c r="M309" s="7">
        <f t="shared" si="20"/>
        <v>3903</v>
      </c>
      <c r="N309" s="67">
        <v>0</v>
      </c>
      <c r="O309" s="24">
        <f t="shared" si="21"/>
        <v>3903</v>
      </c>
      <c r="P309" s="45">
        <v>1171</v>
      </c>
      <c r="Q309" s="70" t="s">
        <v>997</v>
      </c>
      <c r="R309" s="70" t="s">
        <v>996</v>
      </c>
      <c r="S309" s="82">
        <v>4</v>
      </c>
      <c r="T309" s="70" t="s">
        <v>727</v>
      </c>
      <c r="U309" s="70">
        <v>80124010150</v>
      </c>
      <c r="V309" s="27" t="s">
        <v>594</v>
      </c>
    </row>
    <row r="310" spans="1:22" ht="150" customHeight="1">
      <c r="A310" s="66">
        <v>305</v>
      </c>
      <c r="B310" s="56">
        <v>43500</v>
      </c>
      <c r="C310" s="65" t="s">
        <v>964</v>
      </c>
      <c r="D310" s="148" t="s">
        <v>965</v>
      </c>
      <c r="E310" s="45">
        <v>2248</v>
      </c>
      <c r="F310" s="61" t="s">
        <v>985</v>
      </c>
      <c r="G310" s="27">
        <v>308</v>
      </c>
      <c r="H310" s="56">
        <v>43501</v>
      </c>
      <c r="I310" s="56">
        <v>43508</v>
      </c>
      <c r="J310" s="61" t="s">
        <v>978</v>
      </c>
      <c r="K310" s="70" t="s">
        <v>979</v>
      </c>
      <c r="L310" s="56">
        <v>43510</v>
      </c>
      <c r="M310" s="7">
        <f t="shared" si="20"/>
        <v>2248</v>
      </c>
      <c r="N310" s="67">
        <v>0.22</v>
      </c>
      <c r="O310" s="24">
        <f t="shared" si="21"/>
        <v>2742.56</v>
      </c>
      <c r="P310" s="132">
        <v>2742.56</v>
      </c>
      <c r="Q310" s="70" t="s">
        <v>982</v>
      </c>
      <c r="R310" s="70" t="s">
        <v>981</v>
      </c>
      <c r="S310" s="82">
        <v>2</v>
      </c>
      <c r="T310" s="70" t="s">
        <v>727</v>
      </c>
      <c r="U310" s="70">
        <v>80124010150</v>
      </c>
      <c r="V310" s="27" t="s">
        <v>594</v>
      </c>
    </row>
    <row r="311" spans="1:22" ht="27" customHeight="1">
      <c r="A311" s="66">
        <v>306</v>
      </c>
      <c r="B311" s="56">
        <v>43501</v>
      </c>
      <c r="C311" s="65" t="s">
        <v>969</v>
      </c>
      <c r="D311" s="151" t="s">
        <v>967</v>
      </c>
      <c r="E311" s="45">
        <v>330</v>
      </c>
      <c r="F311" s="61" t="s">
        <v>4</v>
      </c>
      <c r="G311" s="27">
        <v>304</v>
      </c>
      <c r="H311" s="56">
        <v>43501</v>
      </c>
      <c r="I311" s="56">
        <v>43501</v>
      </c>
      <c r="J311" s="61" t="s">
        <v>415</v>
      </c>
      <c r="K311" s="70" t="s">
        <v>411</v>
      </c>
      <c r="L311" s="56">
        <v>43501</v>
      </c>
      <c r="M311" s="7">
        <f t="shared" si="20"/>
        <v>330</v>
      </c>
      <c r="N311" s="67">
        <v>0</v>
      </c>
      <c r="O311" s="24">
        <f t="shared" si="21"/>
        <v>330</v>
      </c>
      <c r="P311" s="45">
        <v>330</v>
      </c>
      <c r="Q311" s="61" t="s">
        <v>415</v>
      </c>
      <c r="R311" s="70" t="s">
        <v>411</v>
      </c>
      <c r="S311" s="82">
        <v>1</v>
      </c>
      <c r="T311" s="70" t="s">
        <v>727</v>
      </c>
      <c r="U311" s="70">
        <v>80124010150</v>
      </c>
      <c r="V311" s="27" t="s">
        <v>594</v>
      </c>
    </row>
    <row r="312" spans="1:22" ht="27" customHeight="1">
      <c r="A312" s="66">
        <v>307</v>
      </c>
      <c r="B312" s="56">
        <v>43501</v>
      </c>
      <c r="C312" s="65" t="s">
        <v>968</v>
      </c>
      <c r="D312" s="148" t="s">
        <v>966</v>
      </c>
      <c r="E312" s="45">
        <v>325</v>
      </c>
      <c r="F312" s="61" t="s">
        <v>4</v>
      </c>
      <c r="G312" s="27">
        <v>304</v>
      </c>
      <c r="H312" s="56">
        <v>43501</v>
      </c>
      <c r="I312" s="56">
        <v>43501</v>
      </c>
      <c r="J312" s="61" t="s">
        <v>415</v>
      </c>
      <c r="K312" s="70" t="s">
        <v>411</v>
      </c>
      <c r="L312" s="56">
        <v>43501</v>
      </c>
      <c r="M312" s="7">
        <f t="shared" si="20"/>
        <v>325</v>
      </c>
      <c r="N312" s="67">
        <v>0</v>
      </c>
      <c r="O312" s="24">
        <f t="shared" si="21"/>
        <v>325</v>
      </c>
      <c r="P312" s="45">
        <v>325</v>
      </c>
      <c r="Q312" s="61" t="s">
        <v>415</v>
      </c>
      <c r="R312" s="70" t="s">
        <v>411</v>
      </c>
      <c r="S312" s="82">
        <v>1</v>
      </c>
      <c r="T312" s="70" t="s">
        <v>727</v>
      </c>
      <c r="U312" s="70">
        <v>80124010150</v>
      </c>
      <c r="V312" s="27" t="s">
        <v>594</v>
      </c>
    </row>
    <row r="313" spans="1:22" ht="82.5" customHeight="1">
      <c r="A313" s="66">
        <v>308</v>
      </c>
      <c r="B313" s="56">
        <v>43502</v>
      </c>
      <c r="C313" s="65" t="s">
        <v>1020</v>
      </c>
      <c r="D313" s="148" t="s">
        <v>971</v>
      </c>
      <c r="E313" s="45">
        <v>500</v>
      </c>
      <c r="F313" s="61" t="s">
        <v>4</v>
      </c>
      <c r="G313" s="27">
        <v>307</v>
      </c>
      <c r="H313" s="56">
        <v>43502</v>
      </c>
      <c r="I313" s="56">
        <v>43532</v>
      </c>
      <c r="J313" s="61" t="s">
        <v>897</v>
      </c>
      <c r="K313" s="70" t="s">
        <v>1019</v>
      </c>
      <c r="L313" s="56">
        <v>43539</v>
      </c>
      <c r="M313" s="7">
        <v>428.4</v>
      </c>
      <c r="N313" s="67">
        <v>0.05</v>
      </c>
      <c r="O313" s="24">
        <f t="shared" si="21"/>
        <v>449.82</v>
      </c>
      <c r="P313" s="45">
        <v>428.4</v>
      </c>
      <c r="Q313" s="70" t="s">
        <v>1022</v>
      </c>
      <c r="R313" s="70" t="s">
        <v>1021</v>
      </c>
      <c r="S313" s="82">
        <v>4</v>
      </c>
      <c r="T313" s="70" t="s">
        <v>727</v>
      </c>
      <c r="U313" s="70">
        <v>80124010150</v>
      </c>
      <c r="V313" s="27" t="s">
        <v>594</v>
      </c>
    </row>
    <row r="314" spans="1:22" ht="57" customHeight="1">
      <c r="A314" s="66">
        <v>309</v>
      </c>
      <c r="B314" s="56">
        <v>43504</v>
      </c>
      <c r="C314" s="65" t="s">
        <v>972</v>
      </c>
      <c r="D314" s="148" t="s">
        <v>973</v>
      </c>
      <c r="E314" s="45">
        <v>8553.06</v>
      </c>
      <c r="F314" s="61" t="s">
        <v>158</v>
      </c>
      <c r="G314" s="27">
        <v>305</v>
      </c>
      <c r="H314" s="56">
        <v>43509</v>
      </c>
      <c r="I314" s="56">
        <v>43524</v>
      </c>
      <c r="J314" s="61" t="s">
        <v>467</v>
      </c>
      <c r="K314" s="101" t="s">
        <v>466</v>
      </c>
      <c r="L314" s="56">
        <v>43543</v>
      </c>
      <c r="M314" s="7">
        <f aca="true" t="shared" si="22" ref="M314:M326">E314</f>
        <v>8553.06</v>
      </c>
      <c r="N314" s="67">
        <v>0.22</v>
      </c>
      <c r="O314" s="24">
        <f t="shared" si="21"/>
        <v>10434.73</v>
      </c>
      <c r="P314" s="23">
        <f>344+451+1534+1244+330+1308+991</f>
        <v>6202</v>
      </c>
      <c r="Q314" s="70" t="s">
        <v>19</v>
      </c>
      <c r="R314" s="70" t="s">
        <v>19</v>
      </c>
      <c r="S314" s="82">
        <v>5</v>
      </c>
      <c r="T314" s="70" t="s">
        <v>727</v>
      </c>
      <c r="U314" s="70">
        <v>80124010150</v>
      </c>
      <c r="V314" s="27" t="s">
        <v>594</v>
      </c>
    </row>
    <row r="315" spans="1:22" ht="197.25" customHeight="1">
      <c r="A315" s="66">
        <v>310</v>
      </c>
      <c r="B315" s="56">
        <v>43508</v>
      </c>
      <c r="C315" s="65" t="s">
        <v>974</v>
      </c>
      <c r="D315" s="148" t="s">
        <v>975</v>
      </c>
      <c r="E315" s="45">
        <f>210*22</f>
        <v>4620</v>
      </c>
      <c r="F315" s="61" t="s">
        <v>4</v>
      </c>
      <c r="G315" s="27">
        <v>306</v>
      </c>
      <c r="H315" s="56">
        <v>43509</v>
      </c>
      <c r="I315" s="56">
        <v>43524</v>
      </c>
      <c r="J315" s="61" t="s">
        <v>1007</v>
      </c>
      <c r="K315" s="70" t="s">
        <v>1008</v>
      </c>
      <c r="L315" s="56">
        <v>43536</v>
      </c>
      <c r="M315" s="7">
        <f t="shared" si="22"/>
        <v>4620</v>
      </c>
      <c r="N315" s="67">
        <v>0</v>
      </c>
      <c r="O315" s="24">
        <f t="shared" si="21"/>
        <v>4620</v>
      </c>
      <c r="P315" s="45">
        <f>2899.5+1720.5</f>
        <v>4620</v>
      </c>
      <c r="Q315" s="70" t="s">
        <v>1010</v>
      </c>
      <c r="R315" s="70" t="s">
        <v>1009</v>
      </c>
      <c r="S315" s="82">
        <v>9</v>
      </c>
      <c r="T315" s="70" t="s">
        <v>727</v>
      </c>
      <c r="U315" s="70">
        <v>80124010150</v>
      </c>
      <c r="V315" s="27" t="s">
        <v>594</v>
      </c>
    </row>
    <row r="316" spans="1:22" ht="27" customHeight="1">
      <c r="A316" s="66">
        <v>311</v>
      </c>
      <c r="B316" s="56">
        <v>43514</v>
      </c>
      <c r="C316" s="65" t="s">
        <v>986</v>
      </c>
      <c r="D316" s="148" t="s">
        <v>987</v>
      </c>
      <c r="E316" s="45">
        <v>138</v>
      </c>
      <c r="F316" s="61" t="s">
        <v>4</v>
      </c>
      <c r="G316" s="27">
        <v>303</v>
      </c>
      <c r="H316" s="56">
        <v>43514</v>
      </c>
      <c r="I316" s="56">
        <v>43514</v>
      </c>
      <c r="J316" s="61" t="s">
        <v>769</v>
      </c>
      <c r="K316" s="70" t="s">
        <v>713</v>
      </c>
      <c r="L316" s="56">
        <v>43514</v>
      </c>
      <c r="M316" s="7">
        <f t="shared" si="22"/>
        <v>138</v>
      </c>
      <c r="N316" s="67">
        <v>0</v>
      </c>
      <c r="O316" s="24">
        <f t="shared" si="21"/>
        <v>138</v>
      </c>
      <c r="P316" s="45">
        <v>138</v>
      </c>
      <c r="Q316" s="61" t="s">
        <v>769</v>
      </c>
      <c r="R316" s="70" t="s">
        <v>713</v>
      </c>
      <c r="S316" s="82">
        <v>1</v>
      </c>
      <c r="T316" s="70" t="s">
        <v>727</v>
      </c>
      <c r="U316" s="70">
        <v>80124010150</v>
      </c>
      <c r="V316" s="27" t="s">
        <v>594</v>
      </c>
    </row>
    <row r="317" spans="1:22" ht="102" customHeight="1">
      <c r="A317" s="66">
        <v>312</v>
      </c>
      <c r="B317" s="56">
        <v>43517</v>
      </c>
      <c r="C317" s="65" t="s">
        <v>988</v>
      </c>
      <c r="D317" s="148" t="s">
        <v>991</v>
      </c>
      <c r="E317" s="45">
        <v>650</v>
      </c>
      <c r="F317" s="61" t="s">
        <v>4</v>
      </c>
      <c r="G317" s="27">
        <v>302</v>
      </c>
      <c r="H317" s="56">
        <v>43517</v>
      </c>
      <c r="I317" s="56">
        <v>43517</v>
      </c>
      <c r="J317" s="61" t="s">
        <v>990</v>
      </c>
      <c r="K317" s="70" t="s">
        <v>989</v>
      </c>
      <c r="L317" s="56">
        <v>43517</v>
      </c>
      <c r="M317" s="7">
        <f t="shared" si="22"/>
        <v>650</v>
      </c>
      <c r="N317" s="67">
        <v>0.1</v>
      </c>
      <c r="O317" s="24">
        <f t="shared" si="21"/>
        <v>715</v>
      </c>
      <c r="P317" s="45">
        <v>650</v>
      </c>
      <c r="Q317" s="70" t="s">
        <v>992</v>
      </c>
      <c r="R317" s="70" t="s">
        <v>993</v>
      </c>
      <c r="S317" s="82">
        <v>3</v>
      </c>
      <c r="T317" s="70" t="s">
        <v>727</v>
      </c>
      <c r="U317" s="70">
        <v>80124010150</v>
      </c>
      <c r="V317" s="27" t="s">
        <v>594</v>
      </c>
    </row>
    <row r="318" spans="1:22" ht="96" customHeight="1">
      <c r="A318" s="66">
        <v>313</v>
      </c>
      <c r="B318" s="56">
        <v>43528</v>
      </c>
      <c r="C318" s="65" t="s">
        <v>1004</v>
      </c>
      <c r="D318" s="148" t="s">
        <v>998</v>
      </c>
      <c r="E318" s="45">
        <v>1176</v>
      </c>
      <c r="F318" s="61" t="s">
        <v>4</v>
      </c>
      <c r="G318" s="27">
        <v>301</v>
      </c>
      <c r="H318" s="56">
        <v>43536</v>
      </c>
      <c r="I318" s="56">
        <v>43536</v>
      </c>
      <c r="J318" s="61" t="s">
        <v>531</v>
      </c>
      <c r="K318" s="70" t="s">
        <v>532</v>
      </c>
      <c r="L318" s="56">
        <v>43536</v>
      </c>
      <c r="M318" s="7">
        <f t="shared" si="22"/>
        <v>1176</v>
      </c>
      <c r="N318" s="67">
        <v>0.1</v>
      </c>
      <c r="O318" s="24">
        <f t="shared" si="21"/>
        <v>1293.6</v>
      </c>
      <c r="P318" s="45">
        <v>1176</v>
      </c>
      <c r="Q318" s="70" t="s">
        <v>1005</v>
      </c>
      <c r="R318" s="70" t="s">
        <v>1006</v>
      </c>
      <c r="S318" s="82">
        <v>6</v>
      </c>
      <c r="T318" s="70" t="s">
        <v>727</v>
      </c>
      <c r="U318" s="70">
        <v>80124010150</v>
      </c>
      <c r="V318" s="27" t="s">
        <v>594</v>
      </c>
    </row>
    <row r="319" spans="1:22" ht="27" customHeight="1">
      <c r="A319" s="66">
        <v>314</v>
      </c>
      <c r="B319" s="56">
        <v>43529</v>
      </c>
      <c r="C319" s="65" t="s">
        <v>1000</v>
      </c>
      <c r="D319" s="148" t="s">
        <v>999</v>
      </c>
      <c r="E319" s="45">
        <v>800</v>
      </c>
      <c r="F319" s="61" t="s">
        <v>4</v>
      </c>
      <c r="G319" s="27">
        <v>300</v>
      </c>
      <c r="H319" s="56">
        <v>43529</v>
      </c>
      <c r="I319" s="56">
        <v>43529</v>
      </c>
      <c r="J319" s="8" t="s">
        <v>1001</v>
      </c>
      <c r="K319" s="70" t="s">
        <v>232</v>
      </c>
      <c r="L319" s="56">
        <v>43529</v>
      </c>
      <c r="M319" s="7">
        <f t="shared" si="22"/>
        <v>800</v>
      </c>
      <c r="N319" s="67">
        <v>0</v>
      </c>
      <c r="O319" s="24">
        <f t="shared" si="21"/>
        <v>800</v>
      </c>
      <c r="P319" s="132"/>
      <c r="Q319" s="8" t="s">
        <v>1001</v>
      </c>
      <c r="R319" s="70" t="s">
        <v>232</v>
      </c>
      <c r="S319" s="82">
        <v>1</v>
      </c>
      <c r="T319" s="70" t="s">
        <v>727</v>
      </c>
      <c r="U319" s="70">
        <v>80124010150</v>
      </c>
      <c r="V319" s="27" t="s">
        <v>594</v>
      </c>
    </row>
    <row r="320" spans="1:22" ht="27" customHeight="1">
      <c r="A320" s="66">
        <v>315</v>
      </c>
      <c r="B320" s="56">
        <v>43529</v>
      </c>
      <c r="C320" s="65" t="s">
        <v>1002</v>
      </c>
      <c r="D320" s="151" t="s">
        <v>1003</v>
      </c>
      <c r="E320" s="45">
        <f>103*36</f>
        <v>3708</v>
      </c>
      <c r="F320" s="61" t="s">
        <v>4</v>
      </c>
      <c r="G320" s="27">
        <v>297</v>
      </c>
      <c r="H320" s="56">
        <v>43529</v>
      </c>
      <c r="I320" s="56">
        <v>43529</v>
      </c>
      <c r="J320" s="61" t="s">
        <v>231</v>
      </c>
      <c r="K320" s="70" t="s">
        <v>230</v>
      </c>
      <c r="L320" s="56">
        <v>43538</v>
      </c>
      <c r="M320" s="7">
        <f t="shared" si="22"/>
        <v>3708</v>
      </c>
      <c r="N320" s="67">
        <v>0</v>
      </c>
      <c r="O320" s="24">
        <f t="shared" si="21"/>
        <v>3708</v>
      </c>
      <c r="P320" s="132"/>
      <c r="Q320" s="61" t="s">
        <v>231</v>
      </c>
      <c r="R320" s="70" t="s">
        <v>230</v>
      </c>
      <c r="S320" s="82">
        <v>1</v>
      </c>
      <c r="T320" s="70" t="s">
        <v>727</v>
      </c>
      <c r="U320" s="70">
        <v>80124010150</v>
      </c>
      <c r="V320" s="27" t="s">
        <v>594</v>
      </c>
    </row>
    <row r="321" spans="1:22" ht="27" customHeight="1">
      <c r="A321" s="66">
        <v>316</v>
      </c>
      <c r="B321" s="56">
        <v>43537</v>
      </c>
      <c r="C321" s="65" t="s">
        <v>1011</v>
      </c>
      <c r="D321" s="148" t="s">
        <v>1012</v>
      </c>
      <c r="E321" s="45">
        <v>142.86</v>
      </c>
      <c r="F321" s="61" t="s">
        <v>4</v>
      </c>
      <c r="G321" s="27">
        <v>299</v>
      </c>
      <c r="H321" s="56">
        <v>43537</v>
      </c>
      <c r="I321" s="56">
        <v>43537</v>
      </c>
      <c r="J321" s="61" t="s">
        <v>606</v>
      </c>
      <c r="K321" s="70" t="s">
        <v>607</v>
      </c>
      <c r="L321" s="56">
        <v>43537</v>
      </c>
      <c r="M321" s="7">
        <f t="shared" si="22"/>
        <v>142.86</v>
      </c>
      <c r="N321" s="67">
        <v>0</v>
      </c>
      <c r="O321" s="24">
        <f t="shared" si="21"/>
        <v>142.86</v>
      </c>
      <c r="P321" s="132"/>
      <c r="Q321" s="61" t="s">
        <v>606</v>
      </c>
      <c r="R321" s="70" t="s">
        <v>607</v>
      </c>
      <c r="S321" s="82">
        <v>1</v>
      </c>
      <c r="T321" s="70" t="s">
        <v>727</v>
      </c>
      <c r="U321" s="70">
        <v>80124010150</v>
      </c>
      <c r="V321" s="27" t="s">
        <v>594</v>
      </c>
    </row>
    <row r="322" spans="1:22" ht="27" customHeight="1">
      <c r="A322" s="66">
        <v>317</v>
      </c>
      <c r="B322" s="56">
        <v>43538</v>
      </c>
      <c r="C322" s="65" t="s">
        <v>1013</v>
      </c>
      <c r="D322" s="148" t="s">
        <v>1014</v>
      </c>
      <c r="E322" s="45">
        <v>66</v>
      </c>
      <c r="F322" s="61" t="s">
        <v>4</v>
      </c>
      <c r="G322" s="27">
        <v>298</v>
      </c>
      <c r="H322" s="56">
        <v>43538</v>
      </c>
      <c r="I322" s="56">
        <v>43538</v>
      </c>
      <c r="J322" s="61" t="s">
        <v>769</v>
      </c>
      <c r="K322" s="70" t="s">
        <v>713</v>
      </c>
      <c r="L322" s="56">
        <v>43538</v>
      </c>
      <c r="M322" s="7">
        <f t="shared" si="22"/>
        <v>66</v>
      </c>
      <c r="N322" s="67">
        <v>0</v>
      </c>
      <c r="O322" s="24">
        <f t="shared" si="21"/>
        <v>66</v>
      </c>
      <c r="P322" s="45">
        <v>66</v>
      </c>
      <c r="Q322" s="61" t="s">
        <v>769</v>
      </c>
      <c r="R322" s="70" t="s">
        <v>713</v>
      </c>
      <c r="S322" s="82">
        <v>1</v>
      </c>
      <c r="T322" s="70" t="s">
        <v>727</v>
      </c>
      <c r="U322" s="70">
        <v>80124010150</v>
      </c>
      <c r="V322" s="27" t="s">
        <v>594</v>
      </c>
    </row>
    <row r="323" spans="1:22" ht="27" customHeight="1">
      <c r="A323" s="66">
        <v>318</v>
      </c>
      <c r="B323" s="56">
        <v>43538</v>
      </c>
      <c r="C323" s="65" t="s">
        <v>1015</v>
      </c>
      <c r="D323" s="148" t="s">
        <v>1016</v>
      </c>
      <c r="E323" s="45">
        <v>200</v>
      </c>
      <c r="F323" s="61" t="s">
        <v>4</v>
      </c>
      <c r="G323" s="27">
        <v>296</v>
      </c>
      <c r="H323" s="56">
        <v>43538</v>
      </c>
      <c r="I323" s="56">
        <v>43538</v>
      </c>
      <c r="J323" s="61" t="s">
        <v>1018</v>
      </c>
      <c r="K323" s="70" t="s">
        <v>1017</v>
      </c>
      <c r="L323" s="56">
        <v>43538</v>
      </c>
      <c r="M323" s="7">
        <f t="shared" si="22"/>
        <v>200</v>
      </c>
      <c r="N323" s="67">
        <v>0</v>
      </c>
      <c r="O323" s="24">
        <f t="shared" si="21"/>
        <v>200</v>
      </c>
      <c r="P323" s="45">
        <v>200</v>
      </c>
      <c r="Q323" s="61" t="s">
        <v>1018</v>
      </c>
      <c r="R323" s="70" t="s">
        <v>1017</v>
      </c>
      <c r="S323" s="82">
        <v>1</v>
      </c>
      <c r="T323" s="70" t="s">
        <v>727</v>
      </c>
      <c r="U323" s="70">
        <v>80124010150</v>
      </c>
      <c r="V323" s="27" t="s">
        <v>594</v>
      </c>
    </row>
    <row r="324" spans="1:22" ht="27" customHeight="1">
      <c r="A324" s="66">
        <v>319</v>
      </c>
      <c r="B324" s="56">
        <v>43544</v>
      </c>
      <c r="C324" s="65" t="s">
        <v>1023</v>
      </c>
      <c r="D324" s="148" t="s">
        <v>1024</v>
      </c>
      <c r="E324" s="45">
        <v>66</v>
      </c>
      <c r="F324" s="61" t="s">
        <v>4</v>
      </c>
      <c r="G324" s="27">
        <v>295</v>
      </c>
      <c r="H324" s="56">
        <v>43544</v>
      </c>
      <c r="I324" s="56">
        <v>43544</v>
      </c>
      <c r="J324" s="61" t="s">
        <v>769</v>
      </c>
      <c r="K324" s="70" t="s">
        <v>713</v>
      </c>
      <c r="L324" s="56">
        <v>43544</v>
      </c>
      <c r="M324" s="7">
        <f t="shared" si="22"/>
        <v>66</v>
      </c>
      <c r="N324" s="67">
        <v>0</v>
      </c>
      <c r="O324" s="24">
        <f t="shared" si="21"/>
        <v>66</v>
      </c>
      <c r="P324" s="45">
        <v>66</v>
      </c>
      <c r="Q324" s="61" t="s">
        <v>769</v>
      </c>
      <c r="R324" s="70" t="s">
        <v>713</v>
      </c>
      <c r="S324" s="82">
        <v>1</v>
      </c>
      <c r="T324" s="70" t="s">
        <v>727</v>
      </c>
      <c r="U324" s="70">
        <v>80124010150</v>
      </c>
      <c r="V324" s="27" t="s">
        <v>594</v>
      </c>
    </row>
    <row r="325" spans="1:22" ht="86.25" customHeight="1">
      <c r="A325" s="66">
        <v>320</v>
      </c>
      <c r="B325" s="56">
        <v>43552</v>
      </c>
      <c r="C325" s="65" t="s">
        <v>1071</v>
      </c>
      <c r="D325" s="147" t="s">
        <v>1026</v>
      </c>
      <c r="E325" s="45">
        <v>300</v>
      </c>
      <c r="F325" s="61" t="s">
        <v>4</v>
      </c>
      <c r="G325" s="27">
        <v>294</v>
      </c>
      <c r="H325" s="56">
        <v>43552</v>
      </c>
      <c r="I325" s="56">
        <v>43552</v>
      </c>
      <c r="J325" s="61" t="s">
        <v>1027</v>
      </c>
      <c r="K325" s="70" t="s">
        <v>813</v>
      </c>
      <c r="L325" s="56">
        <v>43552</v>
      </c>
      <c r="M325" s="7">
        <f t="shared" si="22"/>
        <v>300</v>
      </c>
      <c r="N325" s="67">
        <v>0.1</v>
      </c>
      <c r="O325" s="24">
        <f t="shared" si="21"/>
        <v>330</v>
      </c>
      <c r="P325" s="132"/>
      <c r="Q325" s="70" t="s">
        <v>1029</v>
      </c>
      <c r="R325" s="70" t="s">
        <v>1028</v>
      </c>
      <c r="S325" s="82">
        <v>3</v>
      </c>
      <c r="T325" s="70" t="s">
        <v>727</v>
      </c>
      <c r="U325" s="70">
        <v>80124010150</v>
      </c>
      <c r="V325" s="27" t="s">
        <v>637</v>
      </c>
    </row>
    <row r="326" spans="1:22" ht="27" customHeight="1">
      <c r="A326" s="66">
        <v>321</v>
      </c>
      <c r="B326" s="56">
        <v>43553</v>
      </c>
      <c r="C326" s="65" t="s">
        <v>1064</v>
      </c>
      <c r="D326" s="148" t="s">
        <v>1030</v>
      </c>
      <c r="E326" s="45">
        <f>400+2252</f>
        <v>2652</v>
      </c>
      <c r="F326" s="61" t="s">
        <v>4</v>
      </c>
      <c r="G326" s="27">
        <v>284</v>
      </c>
      <c r="H326" s="56">
        <v>43593</v>
      </c>
      <c r="I326" s="56">
        <v>43593</v>
      </c>
      <c r="J326" s="8" t="s">
        <v>164</v>
      </c>
      <c r="K326" s="18" t="s">
        <v>296</v>
      </c>
      <c r="L326" s="56">
        <v>43593</v>
      </c>
      <c r="M326" s="7">
        <f t="shared" si="22"/>
        <v>2652</v>
      </c>
      <c r="N326" s="67"/>
      <c r="O326" s="45">
        <f>400+2252+88</f>
        <v>2740</v>
      </c>
      <c r="P326" s="23">
        <f>663+663+663</f>
        <v>1989</v>
      </c>
      <c r="Q326" s="8" t="s">
        <v>164</v>
      </c>
      <c r="R326" s="18" t="s">
        <v>296</v>
      </c>
      <c r="S326" s="82">
        <v>1</v>
      </c>
      <c r="T326" s="70" t="s">
        <v>727</v>
      </c>
      <c r="U326" s="70">
        <v>80124010150</v>
      </c>
      <c r="V326" s="27" t="s">
        <v>594</v>
      </c>
    </row>
    <row r="327" spans="1:22" ht="27" customHeight="1">
      <c r="A327" s="66">
        <v>322</v>
      </c>
      <c r="B327" s="56">
        <v>43553</v>
      </c>
      <c r="C327" s="65" t="s">
        <v>1085</v>
      </c>
      <c r="D327" s="148" t="s">
        <v>1031</v>
      </c>
      <c r="E327" s="45">
        <v>5000</v>
      </c>
      <c r="F327" s="61" t="s">
        <v>4</v>
      </c>
      <c r="G327" s="27">
        <v>288</v>
      </c>
      <c r="H327" s="56">
        <v>43565</v>
      </c>
      <c r="I327" s="56">
        <v>43598</v>
      </c>
      <c r="J327" s="61" t="s">
        <v>329</v>
      </c>
      <c r="K327" s="70" t="s">
        <v>459</v>
      </c>
      <c r="L327" s="56">
        <v>43649</v>
      </c>
      <c r="M327" s="117">
        <v>2157.6</v>
      </c>
      <c r="N327" s="67">
        <v>0.22</v>
      </c>
      <c r="O327" s="24">
        <f t="shared" si="21"/>
        <v>2632.27</v>
      </c>
      <c r="P327" s="132"/>
      <c r="Q327" s="61" t="s">
        <v>329</v>
      </c>
      <c r="R327" s="70" t="s">
        <v>459</v>
      </c>
      <c r="S327" s="82">
        <v>1</v>
      </c>
      <c r="T327" s="70" t="s">
        <v>727</v>
      </c>
      <c r="U327" s="70">
        <v>80124010150</v>
      </c>
      <c r="V327" s="27" t="s">
        <v>594</v>
      </c>
    </row>
    <row r="328" spans="1:22" ht="274.5" customHeight="1">
      <c r="A328" s="66">
        <v>323</v>
      </c>
      <c r="B328" s="56">
        <v>43556</v>
      </c>
      <c r="C328" s="65" t="s">
        <v>1034</v>
      </c>
      <c r="D328" s="148" t="s">
        <v>1033</v>
      </c>
      <c r="E328" s="45">
        <v>2000</v>
      </c>
      <c r="F328" s="61" t="s">
        <v>4</v>
      </c>
      <c r="G328" s="27">
        <v>293</v>
      </c>
      <c r="H328" s="56">
        <v>43556</v>
      </c>
      <c r="I328" s="56">
        <v>43556</v>
      </c>
      <c r="J328" s="61" t="s">
        <v>1049</v>
      </c>
      <c r="K328" s="70" t="s">
        <v>1050</v>
      </c>
      <c r="L328" s="56">
        <v>43556</v>
      </c>
      <c r="M328" s="7">
        <f aca="true" t="shared" si="23" ref="M328:M333">E328</f>
        <v>2000</v>
      </c>
      <c r="N328" s="67">
        <v>0.1</v>
      </c>
      <c r="O328" s="24">
        <f aca="true" t="shared" si="24" ref="O328:O333">ROUND(M328+M328*N328,2)</f>
        <v>2200</v>
      </c>
      <c r="P328" s="45">
        <v>2000</v>
      </c>
      <c r="Q328" s="70" t="s">
        <v>1051</v>
      </c>
      <c r="R328" s="70" t="s">
        <v>1035</v>
      </c>
      <c r="S328" s="82">
        <v>2</v>
      </c>
      <c r="T328" s="70" t="s">
        <v>727</v>
      </c>
      <c r="U328" s="70">
        <v>80124010150</v>
      </c>
      <c r="V328" s="27" t="s">
        <v>594</v>
      </c>
    </row>
    <row r="329" spans="1:22" ht="69" customHeight="1">
      <c r="A329" s="66">
        <v>324</v>
      </c>
      <c r="B329" s="56">
        <v>43557</v>
      </c>
      <c r="C329" s="65" t="s">
        <v>1061</v>
      </c>
      <c r="D329" s="148" t="s">
        <v>1036</v>
      </c>
      <c r="E329" s="45">
        <v>4000</v>
      </c>
      <c r="F329" s="61" t="s">
        <v>4</v>
      </c>
      <c r="G329" s="27">
        <v>290</v>
      </c>
      <c r="H329" s="56">
        <v>43558</v>
      </c>
      <c r="I329" s="56">
        <v>43566</v>
      </c>
      <c r="J329" s="61" t="s">
        <v>1060</v>
      </c>
      <c r="K329" s="70" t="s">
        <v>87</v>
      </c>
      <c r="L329" s="56">
        <v>43571</v>
      </c>
      <c r="M329" s="7">
        <v>3579</v>
      </c>
      <c r="N329" s="67">
        <v>0.22</v>
      </c>
      <c r="O329" s="24">
        <f t="shared" si="24"/>
        <v>4366.38</v>
      </c>
      <c r="P329" s="45">
        <v>3579</v>
      </c>
      <c r="Q329" s="70" t="s">
        <v>1037</v>
      </c>
      <c r="R329" s="70" t="s">
        <v>1038</v>
      </c>
      <c r="S329" s="82">
        <v>3</v>
      </c>
      <c r="T329" s="70" t="s">
        <v>727</v>
      </c>
      <c r="U329" s="70">
        <v>80124010150</v>
      </c>
      <c r="V329" s="27" t="s">
        <v>594</v>
      </c>
    </row>
    <row r="330" spans="1:22" ht="41.25" customHeight="1">
      <c r="A330" s="66">
        <v>325</v>
      </c>
      <c r="B330" s="56">
        <v>43558</v>
      </c>
      <c r="C330" s="65" t="s">
        <v>1041</v>
      </c>
      <c r="D330" s="157" t="s">
        <v>1039</v>
      </c>
      <c r="E330" s="45">
        <v>905</v>
      </c>
      <c r="F330" s="61" t="s">
        <v>4</v>
      </c>
      <c r="G330" s="27">
        <v>289</v>
      </c>
      <c r="H330" s="56">
        <v>43558</v>
      </c>
      <c r="I330" s="56">
        <v>43558</v>
      </c>
      <c r="J330" s="61" t="s">
        <v>171</v>
      </c>
      <c r="K330" s="70" t="s">
        <v>170</v>
      </c>
      <c r="L330" s="56">
        <v>43558</v>
      </c>
      <c r="M330" s="7">
        <f t="shared" si="23"/>
        <v>905</v>
      </c>
      <c r="N330" s="67">
        <v>0.22</v>
      </c>
      <c r="O330" s="24">
        <f t="shared" si="24"/>
        <v>1104.1</v>
      </c>
      <c r="P330" s="45">
        <v>905</v>
      </c>
      <c r="Q330" s="61" t="s">
        <v>171</v>
      </c>
      <c r="R330" s="70" t="s">
        <v>170</v>
      </c>
      <c r="S330" s="82">
        <v>1</v>
      </c>
      <c r="T330" s="70" t="s">
        <v>727</v>
      </c>
      <c r="U330" s="70">
        <v>80124010150</v>
      </c>
      <c r="V330" s="27" t="s">
        <v>594</v>
      </c>
    </row>
    <row r="331" spans="1:22" s="142" customFormat="1" ht="274.5" customHeight="1">
      <c r="A331" s="118">
        <v>326</v>
      </c>
      <c r="B331" s="119">
        <v>43559</v>
      </c>
      <c r="C331" s="144" t="s">
        <v>1040</v>
      </c>
      <c r="D331" s="145" t="s">
        <v>1081</v>
      </c>
      <c r="E331" s="146">
        <f>200*3</f>
        <v>600</v>
      </c>
      <c r="F331" s="122" t="s">
        <v>4</v>
      </c>
      <c r="G331" s="123">
        <v>291</v>
      </c>
      <c r="H331" s="119">
        <v>43559</v>
      </c>
      <c r="I331" s="119">
        <v>43559</v>
      </c>
      <c r="J331" s="122" t="s">
        <v>1027</v>
      </c>
      <c r="K331" s="78" t="s">
        <v>813</v>
      </c>
      <c r="L331" s="119">
        <v>43559</v>
      </c>
      <c r="M331" s="117" t="s">
        <v>637</v>
      </c>
      <c r="N331" s="126">
        <v>0.1</v>
      </c>
      <c r="O331" s="24" t="s">
        <v>637</v>
      </c>
      <c r="P331" s="117" t="s">
        <v>637</v>
      </c>
      <c r="Q331" s="78" t="s">
        <v>1032</v>
      </c>
      <c r="R331" s="78" t="s">
        <v>1035</v>
      </c>
      <c r="S331" s="83">
        <v>4</v>
      </c>
      <c r="T331" s="78" t="s">
        <v>727</v>
      </c>
      <c r="U331" s="78">
        <v>80124010150</v>
      </c>
      <c r="V331" s="123" t="s">
        <v>594</v>
      </c>
    </row>
    <row r="332" spans="1:22" ht="54.75" customHeight="1">
      <c r="A332" s="66">
        <v>327</v>
      </c>
      <c r="B332" s="56">
        <v>43560</v>
      </c>
      <c r="C332" s="134" t="s">
        <v>1042</v>
      </c>
      <c r="D332" s="148" t="s">
        <v>1043</v>
      </c>
      <c r="E332" s="135">
        <v>975</v>
      </c>
      <c r="F332" s="61" t="s">
        <v>4</v>
      </c>
      <c r="G332" s="27">
        <v>286</v>
      </c>
      <c r="H332" s="56">
        <v>43560</v>
      </c>
      <c r="I332" s="56">
        <v>43566</v>
      </c>
      <c r="J332" s="61" t="s">
        <v>1054</v>
      </c>
      <c r="K332" s="70" t="s">
        <v>1055</v>
      </c>
      <c r="L332" s="56">
        <v>43567</v>
      </c>
      <c r="M332" s="7">
        <f t="shared" si="23"/>
        <v>975</v>
      </c>
      <c r="N332" s="67">
        <v>0.22</v>
      </c>
      <c r="O332" s="24">
        <f t="shared" si="24"/>
        <v>1189.5</v>
      </c>
      <c r="P332" s="45">
        <v>975</v>
      </c>
      <c r="Q332" s="70" t="s">
        <v>1044</v>
      </c>
      <c r="R332" s="70" t="s">
        <v>1045</v>
      </c>
      <c r="S332" s="82">
        <v>3</v>
      </c>
      <c r="T332" s="70" t="s">
        <v>727</v>
      </c>
      <c r="U332" s="70">
        <v>80124010150</v>
      </c>
      <c r="V332" s="27" t="s">
        <v>594</v>
      </c>
    </row>
    <row r="333" spans="1:22" ht="27" customHeight="1">
      <c r="A333" s="66">
        <v>328</v>
      </c>
      <c r="B333" s="56">
        <v>43565</v>
      </c>
      <c r="C333" s="65" t="s">
        <v>1047</v>
      </c>
      <c r="D333" s="148" t="s">
        <v>1048</v>
      </c>
      <c r="E333" s="45">
        <v>84</v>
      </c>
      <c r="F333" s="61" t="s">
        <v>4</v>
      </c>
      <c r="G333" s="27">
        <v>287</v>
      </c>
      <c r="H333" s="56">
        <v>43565</v>
      </c>
      <c r="I333" s="56">
        <v>43565</v>
      </c>
      <c r="J333" s="61" t="s">
        <v>179</v>
      </c>
      <c r="K333" s="70" t="s">
        <v>180</v>
      </c>
      <c r="L333" s="56">
        <v>43565</v>
      </c>
      <c r="M333" s="7">
        <f t="shared" si="23"/>
        <v>84</v>
      </c>
      <c r="N333" s="67">
        <v>0.22</v>
      </c>
      <c r="O333" s="24">
        <f t="shared" si="24"/>
        <v>102.48</v>
      </c>
      <c r="P333" s="45">
        <v>84</v>
      </c>
      <c r="Q333" s="61" t="s">
        <v>179</v>
      </c>
      <c r="R333" s="70" t="s">
        <v>180</v>
      </c>
      <c r="S333" s="82">
        <v>1</v>
      </c>
      <c r="T333" s="70" t="s">
        <v>727</v>
      </c>
      <c r="U333" s="70">
        <v>80124010150</v>
      </c>
      <c r="V333" s="27" t="s">
        <v>594</v>
      </c>
    </row>
    <row r="334" spans="1:22" ht="123.75" customHeight="1">
      <c r="A334" s="66">
        <v>329</v>
      </c>
      <c r="B334" s="56">
        <v>43566</v>
      </c>
      <c r="C334" s="65" t="s">
        <v>1052</v>
      </c>
      <c r="D334" s="148" t="s">
        <v>1053</v>
      </c>
      <c r="E334" s="45">
        <v>230</v>
      </c>
      <c r="F334" s="61" t="s">
        <v>4</v>
      </c>
      <c r="G334" s="27">
        <v>285</v>
      </c>
      <c r="H334" s="56">
        <v>43566</v>
      </c>
      <c r="I334" s="56">
        <v>43566</v>
      </c>
      <c r="J334" s="61" t="s">
        <v>1056</v>
      </c>
      <c r="K334" s="70" t="s">
        <v>1057</v>
      </c>
      <c r="L334" s="56">
        <v>43570</v>
      </c>
      <c r="M334" s="7">
        <f>E334</f>
        <v>230</v>
      </c>
      <c r="N334" s="67">
        <v>0.22</v>
      </c>
      <c r="O334" s="24">
        <f aca="true" t="shared" si="25" ref="O334:O339">ROUND(M334+M334*N334,2)</f>
        <v>280.6</v>
      </c>
      <c r="P334" s="45">
        <v>230</v>
      </c>
      <c r="Q334" s="70" t="s">
        <v>1059</v>
      </c>
      <c r="R334" s="70" t="s">
        <v>1058</v>
      </c>
      <c r="S334" s="82">
        <v>5</v>
      </c>
      <c r="T334" s="70" t="s">
        <v>727</v>
      </c>
      <c r="U334" s="70">
        <v>80124010150</v>
      </c>
      <c r="V334" s="27" t="s">
        <v>594</v>
      </c>
    </row>
    <row r="335" spans="1:22" ht="27" customHeight="1">
      <c r="A335" s="66">
        <v>330</v>
      </c>
      <c r="B335" s="56">
        <v>43585</v>
      </c>
      <c r="C335" s="65" t="s">
        <v>1065</v>
      </c>
      <c r="D335" s="148" t="s">
        <v>1063</v>
      </c>
      <c r="E335" s="23">
        <f>1534+837</f>
        <v>2371</v>
      </c>
      <c r="F335" s="61" t="s">
        <v>4</v>
      </c>
      <c r="G335" s="27">
        <v>283</v>
      </c>
      <c r="H335" s="56">
        <v>43593</v>
      </c>
      <c r="I335" s="56">
        <v>43593</v>
      </c>
      <c r="J335" s="8" t="s">
        <v>164</v>
      </c>
      <c r="K335" s="18" t="s">
        <v>296</v>
      </c>
      <c r="L335" s="56">
        <v>43593</v>
      </c>
      <c r="M335" s="7">
        <f>E335</f>
        <v>2371</v>
      </c>
      <c r="N335" s="67"/>
      <c r="O335" s="117">
        <f>1572.5+959</f>
        <v>2531.5</v>
      </c>
      <c r="P335" s="45">
        <f>1534+837</f>
        <v>2371</v>
      </c>
      <c r="Q335" s="8" t="s">
        <v>164</v>
      </c>
      <c r="R335" s="18" t="s">
        <v>296</v>
      </c>
      <c r="S335" s="82">
        <v>1</v>
      </c>
      <c r="T335" s="70" t="s">
        <v>727</v>
      </c>
      <c r="U335" s="70">
        <v>80124010150</v>
      </c>
      <c r="V335" s="27" t="s">
        <v>594</v>
      </c>
    </row>
    <row r="336" spans="1:22" ht="27" customHeight="1">
      <c r="A336" s="66">
        <v>331</v>
      </c>
      <c r="B336" s="56">
        <v>43593</v>
      </c>
      <c r="C336" s="65" t="s">
        <v>1066</v>
      </c>
      <c r="D336" s="147" t="s">
        <v>1067</v>
      </c>
      <c r="E336" s="45">
        <f>750*2</f>
        <v>1500</v>
      </c>
      <c r="F336" s="61" t="s">
        <v>4</v>
      </c>
      <c r="G336" s="27">
        <v>282</v>
      </c>
      <c r="H336" s="56">
        <v>43593</v>
      </c>
      <c r="I336" s="56">
        <v>43593</v>
      </c>
      <c r="J336" s="8" t="s">
        <v>164</v>
      </c>
      <c r="K336" s="18" t="s">
        <v>296</v>
      </c>
      <c r="L336" s="56">
        <v>43593</v>
      </c>
      <c r="M336" s="7">
        <f>E336</f>
        <v>1500</v>
      </c>
      <c r="N336" s="67">
        <v>0.22</v>
      </c>
      <c r="O336" s="24">
        <f t="shared" si="25"/>
        <v>1830</v>
      </c>
      <c r="P336" s="23">
        <v>750</v>
      </c>
      <c r="Q336" s="8" t="s">
        <v>164</v>
      </c>
      <c r="R336" s="18" t="s">
        <v>296</v>
      </c>
      <c r="S336" s="82">
        <v>1</v>
      </c>
      <c r="T336" s="70" t="s">
        <v>727</v>
      </c>
      <c r="U336" s="70">
        <v>80124010150</v>
      </c>
      <c r="V336" s="27" t="s">
        <v>594</v>
      </c>
    </row>
    <row r="337" spans="1:22" ht="138" customHeight="1">
      <c r="A337" s="66">
        <v>332</v>
      </c>
      <c r="B337" s="56">
        <v>43598</v>
      </c>
      <c r="C337" s="65" t="s">
        <v>1068</v>
      </c>
      <c r="D337" s="148" t="s">
        <v>1069</v>
      </c>
      <c r="E337" s="45">
        <v>5400</v>
      </c>
      <c r="F337" s="61" t="s">
        <v>4</v>
      </c>
      <c r="G337" s="27">
        <v>281</v>
      </c>
      <c r="H337" s="56">
        <v>43598</v>
      </c>
      <c r="I337" s="56">
        <v>43613</v>
      </c>
      <c r="J337" s="61" t="s">
        <v>1072</v>
      </c>
      <c r="K337" s="70" t="s">
        <v>1073</v>
      </c>
      <c r="L337" s="56">
        <v>43614</v>
      </c>
      <c r="M337" s="7">
        <f>897*4</f>
        <v>3588</v>
      </c>
      <c r="N337" s="67">
        <v>0</v>
      </c>
      <c r="O337" s="24">
        <f t="shared" si="25"/>
        <v>3588</v>
      </c>
      <c r="P337" s="23">
        <f>897+1069</f>
        <v>1966</v>
      </c>
      <c r="Q337" s="70" t="s">
        <v>1074</v>
      </c>
      <c r="R337" s="70" t="s">
        <v>1075</v>
      </c>
      <c r="S337" s="82">
        <v>2</v>
      </c>
      <c r="T337" s="70" t="s">
        <v>727</v>
      </c>
      <c r="U337" s="70">
        <v>80124010150</v>
      </c>
      <c r="V337" s="27" t="s">
        <v>594</v>
      </c>
    </row>
    <row r="338" spans="1:22" ht="27" customHeight="1">
      <c r="A338" s="66">
        <v>333</v>
      </c>
      <c r="B338" s="56">
        <v>43599</v>
      </c>
      <c r="C338" s="65" t="s">
        <v>1089</v>
      </c>
      <c r="D338" s="148" t="s">
        <v>1070</v>
      </c>
      <c r="E338" s="45">
        <v>39487.5</v>
      </c>
      <c r="F338" s="61" t="s">
        <v>980</v>
      </c>
      <c r="G338" s="27">
        <v>280</v>
      </c>
      <c r="H338" s="56">
        <v>43602</v>
      </c>
      <c r="I338" s="56">
        <v>43621</v>
      </c>
      <c r="J338" s="70" t="s">
        <v>1266</v>
      </c>
      <c r="K338" s="70" t="s">
        <v>1266</v>
      </c>
      <c r="L338" s="56">
        <v>43654</v>
      </c>
      <c r="M338" s="117">
        <v>0</v>
      </c>
      <c r="N338" s="67">
        <v>0</v>
      </c>
      <c r="O338" s="24">
        <f t="shared" si="25"/>
        <v>0</v>
      </c>
      <c r="P338" s="132">
        <v>0</v>
      </c>
      <c r="Q338" s="70" t="s">
        <v>1112</v>
      </c>
      <c r="R338" s="70" t="s">
        <v>1112</v>
      </c>
      <c r="S338" s="82">
        <v>0</v>
      </c>
      <c r="T338" s="70" t="s">
        <v>727</v>
      </c>
      <c r="U338" s="70">
        <v>80124010150</v>
      </c>
      <c r="V338" s="27" t="s">
        <v>640</v>
      </c>
    </row>
    <row r="339" spans="1:22" ht="27" customHeight="1">
      <c r="A339" s="66">
        <v>334</v>
      </c>
      <c r="B339" s="56">
        <v>43626</v>
      </c>
      <c r="C339" s="65" t="s">
        <v>1079</v>
      </c>
      <c r="D339" s="148" t="s">
        <v>1080</v>
      </c>
      <c r="E339" s="45">
        <v>4320</v>
      </c>
      <c r="F339" s="61" t="s">
        <v>4</v>
      </c>
      <c r="G339" s="27">
        <v>279</v>
      </c>
      <c r="H339" s="56">
        <v>43626</v>
      </c>
      <c r="I339" s="56">
        <v>43637</v>
      </c>
      <c r="J339" s="61" t="s">
        <v>1086</v>
      </c>
      <c r="K339" s="70" t="s">
        <v>1087</v>
      </c>
      <c r="L339" s="56">
        <v>43643</v>
      </c>
      <c r="M339" s="117">
        <v>0</v>
      </c>
      <c r="N339" s="67">
        <v>0</v>
      </c>
      <c r="O339" s="24">
        <f t="shared" si="25"/>
        <v>0</v>
      </c>
      <c r="P339" s="45">
        <v>0</v>
      </c>
      <c r="Q339" s="61" t="s">
        <v>1086</v>
      </c>
      <c r="R339" s="70" t="s">
        <v>1087</v>
      </c>
      <c r="S339" s="82">
        <v>1</v>
      </c>
      <c r="T339" s="70" t="s">
        <v>727</v>
      </c>
      <c r="U339" s="70">
        <v>80124010150</v>
      </c>
      <c r="V339" s="27" t="s">
        <v>594</v>
      </c>
    </row>
    <row r="340" spans="1:22" ht="27" customHeight="1">
      <c r="A340" s="66">
        <v>335</v>
      </c>
      <c r="B340" s="56">
        <v>43654</v>
      </c>
      <c r="C340" s="65" t="s">
        <v>1088</v>
      </c>
      <c r="D340" s="148" t="s">
        <v>1090</v>
      </c>
      <c r="E340" s="45">
        <v>39487.5</v>
      </c>
      <c r="F340" s="61" t="s">
        <v>980</v>
      </c>
      <c r="G340" s="27">
        <v>277</v>
      </c>
      <c r="H340" s="56">
        <v>43657</v>
      </c>
      <c r="I340" s="56">
        <v>43726</v>
      </c>
      <c r="J340" s="70" t="s">
        <v>610</v>
      </c>
      <c r="K340" s="70" t="s">
        <v>610</v>
      </c>
      <c r="L340" s="56">
        <v>43727</v>
      </c>
      <c r="M340" s="108" t="s">
        <v>610</v>
      </c>
      <c r="N340" s="67">
        <v>0</v>
      </c>
      <c r="O340" s="163" t="s">
        <v>610</v>
      </c>
      <c r="P340" s="160" t="s">
        <v>610</v>
      </c>
      <c r="Q340" s="70" t="s">
        <v>1112</v>
      </c>
      <c r="R340" s="70" t="s">
        <v>1112</v>
      </c>
      <c r="S340" s="82">
        <v>0</v>
      </c>
      <c r="T340" s="70" t="s">
        <v>727</v>
      </c>
      <c r="U340" s="70">
        <v>80124010150</v>
      </c>
      <c r="V340" s="27" t="s">
        <v>640</v>
      </c>
    </row>
    <row r="341" spans="1:22" ht="27">
      <c r="A341" s="66">
        <v>336</v>
      </c>
      <c r="B341" s="56">
        <v>43727</v>
      </c>
      <c r="C341" s="65" t="s">
        <v>1088</v>
      </c>
      <c r="D341" s="148" t="s">
        <v>1091</v>
      </c>
      <c r="E341" s="45">
        <v>39487.5</v>
      </c>
      <c r="F341" s="61" t="s">
        <v>4</v>
      </c>
      <c r="G341" s="27">
        <v>276</v>
      </c>
      <c r="H341" s="56">
        <v>43728</v>
      </c>
      <c r="I341" s="56">
        <v>43745</v>
      </c>
      <c r="J341" s="70" t="s">
        <v>1111</v>
      </c>
      <c r="K341" s="70" t="s">
        <v>1073</v>
      </c>
      <c r="L341" s="56">
        <v>43747</v>
      </c>
      <c r="M341" s="7">
        <f aca="true" t="shared" si="26" ref="M341:M346">E341</f>
        <v>39487.5</v>
      </c>
      <c r="N341" s="67">
        <v>0</v>
      </c>
      <c r="O341" s="24">
        <f>ROUND(M341+M341*N341,2)</f>
        <v>39487.5</v>
      </c>
      <c r="P341" s="45">
        <v>8632</v>
      </c>
      <c r="Q341" s="70" t="s">
        <v>1113</v>
      </c>
      <c r="R341" s="70" t="s">
        <v>1113</v>
      </c>
      <c r="S341" s="82">
        <v>2</v>
      </c>
      <c r="T341" s="70" t="s">
        <v>727</v>
      </c>
      <c r="U341" s="70">
        <v>80124010150</v>
      </c>
      <c r="V341" s="27" t="s">
        <v>594</v>
      </c>
    </row>
    <row r="342" spans="1:22" ht="41.25">
      <c r="A342" s="66">
        <v>337</v>
      </c>
      <c r="B342" s="56">
        <v>43731</v>
      </c>
      <c r="C342" s="65" t="s">
        <v>1092</v>
      </c>
      <c r="D342" s="148" t="s">
        <v>1093</v>
      </c>
      <c r="E342" s="45">
        <f>85115.91+6355.08</f>
        <v>91470.99</v>
      </c>
      <c r="F342" s="61" t="s">
        <v>92</v>
      </c>
      <c r="G342" s="27">
        <v>275</v>
      </c>
      <c r="H342" s="56">
        <v>43731</v>
      </c>
      <c r="I342" s="60">
        <v>43733</v>
      </c>
      <c r="J342" s="61" t="s">
        <v>317</v>
      </c>
      <c r="K342" s="70">
        <v>12202950155</v>
      </c>
      <c r="L342" s="56">
        <v>43734</v>
      </c>
      <c r="M342" s="7">
        <f t="shared" si="26"/>
        <v>91470.99</v>
      </c>
      <c r="N342" s="67">
        <v>0.05</v>
      </c>
      <c r="O342" s="24">
        <f>ROUND(M342+M342*N342,2)</f>
        <v>96044.54</v>
      </c>
      <c r="P342" s="45">
        <f>238.8+11358.4+10851.6+8236.6+10848.4+8997.98+1903.4+6660+6520+2255.22</f>
        <v>67870.4</v>
      </c>
      <c r="Q342" s="70" t="s">
        <v>821</v>
      </c>
      <c r="R342" s="70" t="s">
        <v>821</v>
      </c>
      <c r="S342" s="82">
        <v>1</v>
      </c>
      <c r="T342" s="70" t="s">
        <v>727</v>
      </c>
      <c r="U342" s="70">
        <v>80124010150</v>
      </c>
      <c r="V342" s="27" t="s">
        <v>594</v>
      </c>
    </row>
    <row r="343" spans="1:22" ht="41.25">
      <c r="A343" s="66">
        <v>338</v>
      </c>
      <c r="B343" s="56">
        <v>43732</v>
      </c>
      <c r="C343" s="65" t="s">
        <v>1094</v>
      </c>
      <c r="D343" s="148" t="s">
        <v>1095</v>
      </c>
      <c r="E343" s="45">
        <f>5.74*143</f>
        <v>820.82</v>
      </c>
      <c r="F343" s="61" t="s">
        <v>4</v>
      </c>
      <c r="G343" s="27">
        <v>274</v>
      </c>
      <c r="H343" s="56">
        <v>43732</v>
      </c>
      <c r="I343" s="60">
        <v>43732</v>
      </c>
      <c r="J343" s="61" t="s">
        <v>1096</v>
      </c>
      <c r="K343" s="70" t="s">
        <v>1097</v>
      </c>
      <c r="L343" s="56">
        <v>43732</v>
      </c>
      <c r="M343" s="7">
        <f t="shared" si="26"/>
        <v>820.82</v>
      </c>
      <c r="N343" s="67">
        <v>0.22</v>
      </c>
      <c r="O343" s="24">
        <f>ROUND(M343+M343*N343,2)</f>
        <v>1001.4</v>
      </c>
      <c r="P343" s="45">
        <v>820.82</v>
      </c>
      <c r="Q343" s="61" t="s">
        <v>1096</v>
      </c>
      <c r="R343" s="70" t="s">
        <v>1097</v>
      </c>
      <c r="S343" s="82">
        <v>1</v>
      </c>
      <c r="T343" s="70" t="s">
        <v>727</v>
      </c>
      <c r="U343" s="70">
        <v>80124010150</v>
      </c>
      <c r="V343" s="27" t="s">
        <v>594</v>
      </c>
    </row>
    <row r="344" spans="1:22" ht="110.25">
      <c r="A344" s="66">
        <v>339</v>
      </c>
      <c r="B344" s="56">
        <v>43735</v>
      </c>
      <c r="C344" s="65" t="s">
        <v>1098</v>
      </c>
      <c r="D344" s="148" t="s">
        <v>1099</v>
      </c>
      <c r="E344" s="45">
        <v>1090.91</v>
      </c>
      <c r="F344" s="61" t="s">
        <v>4</v>
      </c>
      <c r="G344" s="27">
        <v>273</v>
      </c>
      <c r="H344" s="56">
        <v>43735</v>
      </c>
      <c r="I344" s="60">
        <v>43735</v>
      </c>
      <c r="J344" s="61" t="s">
        <v>523</v>
      </c>
      <c r="K344" s="70" t="s">
        <v>524</v>
      </c>
      <c r="L344" s="56">
        <v>43735</v>
      </c>
      <c r="M344" s="7">
        <f t="shared" si="26"/>
        <v>1090.91</v>
      </c>
      <c r="N344" s="67">
        <v>0.1</v>
      </c>
      <c r="O344" s="24">
        <f>ROUND(M344+M344*N344,2)</f>
        <v>1200</v>
      </c>
      <c r="P344" s="45">
        <v>1090.91</v>
      </c>
      <c r="Q344" s="70" t="s">
        <v>1100</v>
      </c>
      <c r="R344" s="70" t="s">
        <v>1101</v>
      </c>
      <c r="S344" s="82">
        <v>7</v>
      </c>
      <c r="T344" s="70" t="s">
        <v>727</v>
      </c>
      <c r="U344" s="70">
        <v>80124010150</v>
      </c>
      <c r="V344" s="27" t="s">
        <v>594</v>
      </c>
    </row>
    <row r="345" spans="1:22" ht="41.25">
      <c r="A345" s="66">
        <v>340</v>
      </c>
      <c r="B345" s="56">
        <v>43738</v>
      </c>
      <c r="C345" s="65" t="s">
        <v>1110</v>
      </c>
      <c r="D345" s="148" t="s">
        <v>1102</v>
      </c>
      <c r="E345" s="45">
        <v>2351.7</v>
      </c>
      <c r="F345" s="61" t="s">
        <v>4</v>
      </c>
      <c r="G345" s="27">
        <v>271</v>
      </c>
      <c r="H345" s="56">
        <v>43738</v>
      </c>
      <c r="I345" s="60">
        <v>43745</v>
      </c>
      <c r="J345" s="100" t="s">
        <v>57</v>
      </c>
      <c r="K345" s="70" t="s">
        <v>58</v>
      </c>
      <c r="L345" s="56">
        <v>43746</v>
      </c>
      <c r="M345" s="7">
        <f t="shared" si="26"/>
        <v>2351.7</v>
      </c>
      <c r="N345" s="67">
        <v>0</v>
      </c>
      <c r="O345" s="24">
        <f>ROUND(M345+M345*N345,2)</f>
        <v>2351.7</v>
      </c>
      <c r="P345" s="45">
        <f>1175.85+1175.85</f>
        <v>2351.7</v>
      </c>
      <c r="Q345" s="100" t="s">
        <v>1107</v>
      </c>
      <c r="R345" s="70" t="s">
        <v>1108</v>
      </c>
      <c r="S345" s="82">
        <v>2</v>
      </c>
      <c r="T345" s="70" t="s">
        <v>727</v>
      </c>
      <c r="U345" s="70">
        <v>80124010150</v>
      </c>
      <c r="V345" s="27" t="s">
        <v>594</v>
      </c>
    </row>
    <row r="346" spans="1:22" ht="41.25">
      <c r="A346" s="66">
        <v>341</v>
      </c>
      <c r="B346" s="56">
        <v>43739</v>
      </c>
      <c r="C346" s="65" t="s">
        <v>1103</v>
      </c>
      <c r="D346" s="148" t="s">
        <v>1104</v>
      </c>
      <c r="E346" s="45">
        <f>28*56</f>
        <v>1568</v>
      </c>
      <c r="F346" s="61" t="s">
        <v>4</v>
      </c>
      <c r="G346" s="27">
        <v>270</v>
      </c>
      <c r="H346" s="56">
        <v>43739</v>
      </c>
      <c r="I346" s="60">
        <v>43745</v>
      </c>
      <c r="J346" s="61" t="s">
        <v>317</v>
      </c>
      <c r="K346" s="70">
        <v>12202950155</v>
      </c>
      <c r="L346" s="56">
        <v>43746</v>
      </c>
      <c r="M346" s="7">
        <f t="shared" si="26"/>
        <v>1568</v>
      </c>
      <c r="N346" s="67">
        <v>0.05</v>
      </c>
      <c r="O346" s="24">
        <f aca="true" t="shared" si="27" ref="O346:O353">ROUND(M346+M346*N346,2)</f>
        <v>1646.4</v>
      </c>
      <c r="P346" s="45">
        <v>1568</v>
      </c>
      <c r="Q346" s="61" t="s">
        <v>1109</v>
      </c>
      <c r="R346" s="70" t="s">
        <v>847</v>
      </c>
      <c r="S346" s="82">
        <v>2</v>
      </c>
      <c r="T346" s="70" t="s">
        <v>727</v>
      </c>
      <c r="U346" s="70">
        <v>80124010150</v>
      </c>
      <c r="V346" s="27" t="s">
        <v>594</v>
      </c>
    </row>
    <row r="347" spans="1:22" s="142" customFormat="1" ht="248.25">
      <c r="A347" s="118">
        <v>342</v>
      </c>
      <c r="B347" s="119">
        <v>43742</v>
      </c>
      <c r="C347" s="120" t="s">
        <v>1105</v>
      </c>
      <c r="D347" s="143" t="s">
        <v>1364</v>
      </c>
      <c r="E347" s="121">
        <v>3270</v>
      </c>
      <c r="F347" s="122" t="s">
        <v>4</v>
      </c>
      <c r="G347" s="123">
        <v>272</v>
      </c>
      <c r="H347" s="119">
        <v>43742</v>
      </c>
      <c r="I347" s="140">
        <v>43742</v>
      </c>
      <c r="J347" s="122" t="s">
        <v>22</v>
      </c>
      <c r="K347" s="78" t="s">
        <v>23</v>
      </c>
      <c r="L347" s="119">
        <v>43742</v>
      </c>
      <c r="M347" s="7" t="s">
        <v>637</v>
      </c>
      <c r="N347" s="126">
        <v>0.1</v>
      </c>
      <c r="O347" s="24" t="s">
        <v>637</v>
      </c>
      <c r="P347" s="160" t="s">
        <v>637</v>
      </c>
      <c r="Q347" s="122" t="s">
        <v>1106</v>
      </c>
      <c r="R347" s="78" t="s">
        <v>1114</v>
      </c>
      <c r="S347" s="83">
        <v>7</v>
      </c>
      <c r="T347" s="78" t="s">
        <v>727</v>
      </c>
      <c r="U347" s="78">
        <v>80124010150</v>
      </c>
      <c r="V347" s="123" t="s">
        <v>1310</v>
      </c>
    </row>
    <row r="348" spans="1:22" ht="82.5">
      <c r="A348" s="66">
        <v>343</v>
      </c>
      <c r="B348" s="56">
        <v>43754</v>
      </c>
      <c r="C348" s="65" t="s">
        <v>1115</v>
      </c>
      <c r="D348" s="148" t="s">
        <v>1116</v>
      </c>
      <c r="E348" s="45">
        <v>10000</v>
      </c>
      <c r="F348" s="61" t="s">
        <v>158</v>
      </c>
      <c r="G348" s="27">
        <v>269</v>
      </c>
      <c r="H348" s="56">
        <v>43754</v>
      </c>
      <c r="I348" s="60">
        <v>43769</v>
      </c>
      <c r="J348" s="61" t="s">
        <v>1179</v>
      </c>
      <c r="K348" s="70" t="s">
        <v>1180</v>
      </c>
      <c r="L348" s="56">
        <v>43826</v>
      </c>
      <c r="M348" s="117">
        <f>240*32</f>
        <v>7680</v>
      </c>
      <c r="N348" s="67">
        <v>0</v>
      </c>
      <c r="O348" s="24">
        <f t="shared" si="27"/>
        <v>7680</v>
      </c>
      <c r="P348" s="23">
        <f>16*32+18*32</f>
        <v>1088</v>
      </c>
      <c r="Q348" s="61" t="s">
        <v>1179</v>
      </c>
      <c r="R348" s="70" t="s">
        <v>1180</v>
      </c>
      <c r="S348" s="82"/>
      <c r="T348" s="70" t="s">
        <v>727</v>
      </c>
      <c r="U348" s="70">
        <v>80124010150</v>
      </c>
      <c r="V348" s="27"/>
    </row>
    <row r="349" spans="1:22" ht="27">
      <c r="A349" s="66">
        <v>344</v>
      </c>
      <c r="B349" s="56">
        <v>43755</v>
      </c>
      <c r="C349" s="65" t="s">
        <v>1117</v>
      </c>
      <c r="D349" s="148" t="s">
        <v>1118</v>
      </c>
      <c r="E349" s="45">
        <v>938.18</v>
      </c>
      <c r="F349" s="61" t="s">
        <v>4</v>
      </c>
      <c r="G349" s="27">
        <v>268</v>
      </c>
      <c r="H349" s="56">
        <v>43756</v>
      </c>
      <c r="I349" s="60">
        <v>43756</v>
      </c>
      <c r="J349" s="61" t="s">
        <v>1120</v>
      </c>
      <c r="K349" s="70" t="s">
        <v>1119</v>
      </c>
      <c r="L349" s="56">
        <v>43756</v>
      </c>
      <c r="M349" s="7">
        <f aca="true" t="shared" si="28" ref="M349:M356">E349</f>
        <v>938.18</v>
      </c>
      <c r="N349" s="67">
        <v>0.1</v>
      </c>
      <c r="O349" s="24">
        <f t="shared" si="27"/>
        <v>1032</v>
      </c>
      <c r="P349" s="45">
        <v>938.18</v>
      </c>
      <c r="Q349" s="61" t="s">
        <v>1120</v>
      </c>
      <c r="R349" s="70" t="s">
        <v>1119</v>
      </c>
      <c r="S349" s="82">
        <v>1</v>
      </c>
      <c r="T349" s="70" t="s">
        <v>727</v>
      </c>
      <c r="U349" s="70">
        <v>80124010150</v>
      </c>
      <c r="V349" s="27" t="s">
        <v>594</v>
      </c>
    </row>
    <row r="350" spans="1:22" ht="54.75">
      <c r="A350" s="66">
        <v>345</v>
      </c>
      <c r="B350" s="56">
        <v>43761</v>
      </c>
      <c r="C350" s="65" t="s">
        <v>1132</v>
      </c>
      <c r="D350" s="148" t="s">
        <v>1121</v>
      </c>
      <c r="E350" s="45">
        <v>619.18</v>
      </c>
      <c r="F350" s="61" t="s">
        <v>4</v>
      </c>
      <c r="G350" s="27">
        <v>267</v>
      </c>
      <c r="H350" s="56">
        <v>43761</v>
      </c>
      <c r="I350" s="60">
        <v>43761</v>
      </c>
      <c r="J350" s="61" t="s">
        <v>274</v>
      </c>
      <c r="K350" s="70" t="s">
        <v>275</v>
      </c>
      <c r="L350" s="56">
        <v>43762</v>
      </c>
      <c r="M350" s="117">
        <v>619.18</v>
      </c>
      <c r="N350" s="67">
        <v>0.22</v>
      </c>
      <c r="O350" s="24">
        <f t="shared" si="27"/>
        <v>755.4</v>
      </c>
      <c r="P350" s="45">
        <v>619.18</v>
      </c>
      <c r="Q350" s="61" t="s">
        <v>1124</v>
      </c>
      <c r="R350" s="70" t="s">
        <v>1125</v>
      </c>
      <c r="S350" s="82">
        <v>3</v>
      </c>
      <c r="T350" s="70" t="s">
        <v>727</v>
      </c>
      <c r="U350" s="70">
        <v>80124010150</v>
      </c>
      <c r="V350" s="27" t="s">
        <v>594</v>
      </c>
    </row>
    <row r="351" spans="1:22" ht="69">
      <c r="A351" s="66">
        <v>346</v>
      </c>
      <c r="B351" s="56">
        <v>43761</v>
      </c>
      <c r="C351" s="65" t="s">
        <v>1133</v>
      </c>
      <c r="D351" s="148" t="s">
        <v>1122</v>
      </c>
      <c r="E351" s="45">
        <v>782.57</v>
      </c>
      <c r="F351" s="61" t="s">
        <v>4</v>
      </c>
      <c r="G351" s="27">
        <v>267</v>
      </c>
      <c r="H351" s="56">
        <v>43761</v>
      </c>
      <c r="I351" s="60">
        <v>43761</v>
      </c>
      <c r="J351" s="61" t="s">
        <v>504</v>
      </c>
      <c r="K351" s="70" t="s">
        <v>505</v>
      </c>
      <c r="L351" s="56">
        <v>43762</v>
      </c>
      <c r="M351" s="7">
        <f t="shared" si="28"/>
        <v>782.57</v>
      </c>
      <c r="N351" s="67">
        <v>0.22</v>
      </c>
      <c r="O351" s="24">
        <f>ROUND(M351+M351*N351,2)</f>
        <v>954.74</v>
      </c>
      <c r="P351" s="45">
        <v>782.57</v>
      </c>
      <c r="Q351" s="61" t="s">
        <v>1126</v>
      </c>
      <c r="R351" s="70" t="s">
        <v>1127</v>
      </c>
      <c r="S351" s="82">
        <v>3</v>
      </c>
      <c r="T351" s="70" t="s">
        <v>727</v>
      </c>
      <c r="U351" s="70">
        <v>80124010150</v>
      </c>
      <c r="V351" s="27" t="s">
        <v>594</v>
      </c>
    </row>
    <row r="352" spans="1:22" ht="54.75">
      <c r="A352" s="66">
        <v>347</v>
      </c>
      <c r="B352" s="56">
        <v>43761</v>
      </c>
      <c r="C352" s="65" t="s">
        <v>1134</v>
      </c>
      <c r="D352" s="148" t="s">
        <v>1123</v>
      </c>
      <c r="E352" s="45">
        <v>796.65</v>
      </c>
      <c r="F352" s="61" t="s">
        <v>4</v>
      </c>
      <c r="G352" s="27">
        <v>267</v>
      </c>
      <c r="H352" s="56">
        <v>43761</v>
      </c>
      <c r="I352" s="60">
        <v>43761</v>
      </c>
      <c r="J352" s="61" t="s">
        <v>1130</v>
      </c>
      <c r="K352" s="70" t="s">
        <v>1131</v>
      </c>
      <c r="L352" s="56">
        <v>43762</v>
      </c>
      <c r="M352" s="7">
        <f t="shared" si="28"/>
        <v>796.65</v>
      </c>
      <c r="N352" s="67">
        <v>0.22</v>
      </c>
      <c r="O352" s="24">
        <f>ROUND(M352+M352*N352,2)</f>
        <v>971.91</v>
      </c>
      <c r="P352" s="45">
        <v>796.65</v>
      </c>
      <c r="Q352" s="61" t="s">
        <v>1128</v>
      </c>
      <c r="R352" s="70" t="s">
        <v>1129</v>
      </c>
      <c r="S352" s="82">
        <v>3</v>
      </c>
      <c r="T352" s="70" t="s">
        <v>727</v>
      </c>
      <c r="U352" s="70">
        <v>80124010150</v>
      </c>
      <c r="V352" s="27" t="s">
        <v>594</v>
      </c>
    </row>
    <row r="353" spans="1:22" ht="138">
      <c r="A353" s="66">
        <v>348</v>
      </c>
      <c r="B353" s="56">
        <v>43762</v>
      </c>
      <c r="C353" s="65" t="s">
        <v>1135</v>
      </c>
      <c r="D353" s="147" t="s">
        <v>1136</v>
      </c>
      <c r="E353" s="45">
        <v>400</v>
      </c>
      <c r="F353" s="61" t="s">
        <v>4</v>
      </c>
      <c r="G353" s="27">
        <v>260</v>
      </c>
      <c r="H353" s="56">
        <v>43762</v>
      </c>
      <c r="I353" s="60">
        <v>43767</v>
      </c>
      <c r="J353" s="61" t="s">
        <v>1160</v>
      </c>
      <c r="K353" s="70" t="s">
        <v>1161</v>
      </c>
      <c r="L353" s="56">
        <v>43783</v>
      </c>
      <c r="M353" s="7">
        <v>266.3</v>
      </c>
      <c r="N353" s="67">
        <v>0</v>
      </c>
      <c r="O353" s="24">
        <f t="shared" si="27"/>
        <v>266.3</v>
      </c>
      <c r="P353" s="45">
        <v>254.83</v>
      </c>
      <c r="Q353" s="61" t="s">
        <v>1164</v>
      </c>
      <c r="R353" s="70" t="s">
        <v>1165</v>
      </c>
      <c r="S353" s="82">
        <v>3</v>
      </c>
      <c r="T353" s="70" t="s">
        <v>727</v>
      </c>
      <c r="U353" s="70">
        <v>80124010150</v>
      </c>
      <c r="V353" s="27" t="s">
        <v>594</v>
      </c>
    </row>
    <row r="354" spans="1:22" ht="27">
      <c r="A354" s="66">
        <v>349</v>
      </c>
      <c r="B354" s="56">
        <v>43761</v>
      </c>
      <c r="C354" s="65" t="s">
        <v>1137</v>
      </c>
      <c r="D354" s="148" t="s">
        <v>1138</v>
      </c>
      <c r="E354" s="45">
        <f>952.11+93.23</f>
        <v>1045.34</v>
      </c>
      <c r="F354" s="61" t="s">
        <v>4</v>
      </c>
      <c r="G354" s="27">
        <v>262</v>
      </c>
      <c r="H354" s="56">
        <v>43761</v>
      </c>
      <c r="I354" s="60">
        <v>43768</v>
      </c>
      <c r="J354" s="61" t="s">
        <v>504</v>
      </c>
      <c r="K354" s="70" t="s">
        <v>505</v>
      </c>
      <c r="L354" s="56">
        <v>43777</v>
      </c>
      <c r="M354" s="7">
        <f>E354</f>
        <v>1045.34</v>
      </c>
      <c r="N354" s="67">
        <v>0.22</v>
      </c>
      <c r="O354" s="24">
        <f aca="true" t="shared" si="29" ref="O354:O363">ROUND(M354+M354*N354,2)</f>
        <v>1275.31</v>
      </c>
      <c r="P354" s="45">
        <v>960.74</v>
      </c>
      <c r="Q354" s="61" t="s">
        <v>504</v>
      </c>
      <c r="R354" s="70" t="s">
        <v>505</v>
      </c>
      <c r="S354" s="82">
        <v>1</v>
      </c>
      <c r="T354" s="70" t="s">
        <v>727</v>
      </c>
      <c r="U354" s="70">
        <v>80124010150</v>
      </c>
      <c r="V354" s="27" t="s">
        <v>594</v>
      </c>
    </row>
    <row r="355" spans="1:22" ht="27">
      <c r="A355" s="66">
        <v>350</v>
      </c>
      <c r="B355" s="56">
        <v>43767</v>
      </c>
      <c r="C355" s="65" t="s">
        <v>1139</v>
      </c>
      <c r="D355" s="148" t="s">
        <v>1140</v>
      </c>
      <c r="E355" s="45">
        <f>3*48</f>
        <v>144</v>
      </c>
      <c r="F355" s="61" t="s">
        <v>4</v>
      </c>
      <c r="G355" s="27">
        <v>266</v>
      </c>
      <c r="H355" s="56">
        <v>43767</v>
      </c>
      <c r="I355" s="60">
        <v>43767</v>
      </c>
      <c r="J355" s="61" t="s">
        <v>769</v>
      </c>
      <c r="K355" s="70" t="s">
        <v>713</v>
      </c>
      <c r="L355" s="56">
        <v>43767</v>
      </c>
      <c r="M355" s="7">
        <f t="shared" si="28"/>
        <v>144</v>
      </c>
      <c r="N355" s="67">
        <v>0</v>
      </c>
      <c r="O355" s="24">
        <f t="shared" si="29"/>
        <v>144</v>
      </c>
      <c r="P355" s="45">
        <v>144</v>
      </c>
      <c r="Q355" s="61" t="s">
        <v>769</v>
      </c>
      <c r="R355" s="70" t="s">
        <v>713</v>
      </c>
      <c r="S355" s="82">
        <v>1</v>
      </c>
      <c r="T355" s="70" t="s">
        <v>727</v>
      </c>
      <c r="U355" s="70">
        <v>80124010150</v>
      </c>
      <c r="V355" s="27" t="s">
        <v>594</v>
      </c>
    </row>
    <row r="356" spans="1:22" ht="41.25">
      <c r="A356" s="66">
        <v>351</v>
      </c>
      <c r="B356" s="56">
        <v>43768</v>
      </c>
      <c r="C356" s="65" t="s">
        <v>1141</v>
      </c>
      <c r="D356" s="148" t="s">
        <v>1142</v>
      </c>
      <c r="E356" s="45">
        <v>1000</v>
      </c>
      <c r="F356" s="61" t="s">
        <v>4</v>
      </c>
      <c r="G356" s="27">
        <v>265</v>
      </c>
      <c r="H356" s="56">
        <v>43768</v>
      </c>
      <c r="I356" s="60">
        <v>43768</v>
      </c>
      <c r="J356" s="61" t="s">
        <v>915</v>
      </c>
      <c r="K356" s="70" t="s">
        <v>916</v>
      </c>
      <c r="L356" s="56">
        <v>43768</v>
      </c>
      <c r="M356" s="7">
        <f t="shared" si="28"/>
        <v>1000</v>
      </c>
      <c r="N356" s="67">
        <v>0.1</v>
      </c>
      <c r="O356" s="24">
        <f t="shared" si="29"/>
        <v>1100</v>
      </c>
      <c r="P356" s="45">
        <v>1000</v>
      </c>
      <c r="Q356" s="61" t="s">
        <v>915</v>
      </c>
      <c r="R356" s="70" t="s">
        <v>916</v>
      </c>
      <c r="S356" s="82">
        <v>1</v>
      </c>
      <c r="T356" s="70" t="s">
        <v>727</v>
      </c>
      <c r="U356" s="70">
        <v>80124010150</v>
      </c>
      <c r="V356" s="27" t="s">
        <v>594</v>
      </c>
    </row>
    <row r="357" spans="1:22" ht="69">
      <c r="A357" s="66">
        <v>352</v>
      </c>
      <c r="B357" s="56">
        <v>43769</v>
      </c>
      <c r="C357" s="65" t="s">
        <v>1143</v>
      </c>
      <c r="D357" s="148" t="s">
        <v>1144</v>
      </c>
      <c r="E357" s="45">
        <v>630</v>
      </c>
      <c r="F357" s="61" t="s">
        <v>4</v>
      </c>
      <c r="G357" s="27">
        <v>264</v>
      </c>
      <c r="H357" s="56">
        <v>43769</v>
      </c>
      <c r="I357" s="60">
        <v>43769</v>
      </c>
      <c r="J357" s="61" t="s">
        <v>43</v>
      </c>
      <c r="K357" s="70" t="s">
        <v>44</v>
      </c>
      <c r="L357" s="56">
        <v>43769</v>
      </c>
      <c r="M357" s="7">
        <f>E357</f>
        <v>630</v>
      </c>
      <c r="N357" s="67">
        <v>0.1</v>
      </c>
      <c r="O357" s="24">
        <f t="shared" si="29"/>
        <v>693</v>
      </c>
      <c r="P357" s="45">
        <v>630</v>
      </c>
      <c r="Q357" s="61" t="s">
        <v>1153</v>
      </c>
      <c r="R357" s="70" t="s">
        <v>1152</v>
      </c>
      <c r="S357" s="82">
        <v>3</v>
      </c>
      <c r="T357" s="70" t="s">
        <v>727</v>
      </c>
      <c r="U357" s="70">
        <v>80124010150</v>
      </c>
      <c r="V357" s="27" t="s">
        <v>594</v>
      </c>
    </row>
    <row r="358" spans="1:22" ht="27">
      <c r="A358" s="66">
        <v>353</v>
      </c>
      <c r="B358" s="56">
        <v>43776</v>
      </c>
      <c r="C358" s="65" t="s">
        <v>1187</v>
      </c>
      <c r="D358" s="148" t="s">
        <v>1145</v>
      </c>
      <c r="E358" s="45">
        <v>1104.55</v>
      </c>
      <c r="F358" s="61" t="s">
        <v>4</v>
      </c>
      <c r="G358" s="27">
        <v>263</v>
      </c>
      <c r="H358" s="56">
        <v>43776</v>
      </c>
      <c r="I358" s="60">
        <v>43776</v>
      </c>
      <c r="J358" s="61" t="s">
        <v>588</v>
      </c>
      <c r="K358" s="70" t="s">
        <v>589</v>
      </c>
      <c r="L358" s="56">
        <v>43776</v>
      </c>
      <c r="M358" s="7">
        <f>E358</f>
        <v>1104.55</v>
      </c>
      <c r="N358" s="67">
        <v>0.1</v>
      </c>
      <c r="O358" s="117">
        <v>1215</v>
      </c>
      <c r="P358" s="45">
        <v>1104.55</v>
      </c>
      <c r="Q358" s="61" t="s">
        <v>588</v>
      </c>
      <c r="R358" s="70" t="s">
        <v>589</v>
      </c>
      <c r="S358" s="82">
        <v>1</v>
      </c>
      <c r="T358" s="70" t="s">
        <v>727</v>
      </c>
      <c r="U358" s="70">
        <v>80124010150</v>
      </c>
      <c r="V358" s="27" t="s">
        <v>594</v>
      </c>
    </row>
    <row r="359" spans="1:22" ht="41.25">
      <c r="A359" s="66">
        <v>354</v>
      </c>
      <c r="B359" s="56">
        <v>43776</v>
      </c>
      <c r="C359" s="65" t="s">
        <v>1146</v>
      </c>
      <c r="D359" s="148" t="s">
        <v>1148</v>
      </c>
      <c r="E359" s="45">
        <v>821.47</v>
      </c>
      <c r="F359" s="61" t="s">
        <v>4</v>
      </c>
      <c r="G359" s="27">
        <v>262</v>
      </c>
      <c r="H359" s="56">
        <v>43776</v>
      </c>
      <c r="I359" s="60">
        <v>43776</v>
      </c>
      <c r="J359" s="61" t="s">
        <v>1149</v>
      </c>
      <c r="K359" s="70" t="s">
        <v>1151</v>
      </c>
      <c r="L359" s="56">
        <v>43777</v>
      </c>
      <c r="M359" s="117">
        <v>720.8</v>
      </c>
      <c r="N359" s="67">
        <v>0.22</v>
      </c>
      <c r="O359" s="24">
        <f t="shared" si="29"/>
        <v>879.38</v>
      </c>
      <c r="P359" s="45">
        <v>720.8</v>
      </c>
      <c r="Q359" s="61" t="s">
        <v>1154</v>
      </c>
      <c r="R359" s="70" t="s">
        <v>1155</v>
      </c>
      <c r="S359" s="82">
        <v>2</v>
      </c>
      <c r="T359" s="70" t="s">
        <v>727</v>
      </c>
      <c r="U359" s="70">
        <v>80124010150</v>
      </c>
      <c r="V359" s="27" t="s">
        <v>594</v>
      </c>
    </row>
    <row r="360" spans="1:22" ht="41.25">
      <c r="A360" s="66">
        <v>355</v>
      </c>
      <c r="B360" s="56">
        <v>43776</v>
      </c>
      <c r="C360" s="65" t="s">
        <v>1147</v>
      </c>
      <c r="D360" s="148" t="s">
        <v>1150</v>
      </c>
      <c r="E360" s="45">
        <v>752.11</v>
      </c>
      <c r="F360" s="61" t="s">
        <v>4</v>
      </c>
      <c r="G360" s="27">
        <v>262</v>
      </c>
      <c r="H360" s="56">
        <v>43776</v>
      </c>
      <c r="I360" s="60">
        <v>43776</v>
      </c>
      <c r="J360" s="61" t="s">
        <v>274</v>
      </c>
      <c r="K360" s="70" t="s">
        <v>275</v>
      </c>
      <c r="L360" s="56">
        <v>43777</v>
      </c>
      <c r="M360" s="117">
        <v>752.11</v>
      </c>
      <c r="N360" s="67">
        <v>0.22</v>
      </c>
      <c r="O360" s="24">
        <f t="shared" si="29"/>
        <v>917.57</v>
      </c>
      <c r="P360" s="117">
        <v>752.11</v>
      </c>
      <c r="Q360" s="61" t="s">
        <v>1156</v>
      </c>
      <c r="R360" s="70" t="s">
        <v>1157</v>
      </c>
      <c r="S360" s="82">
        <v>2</v>
      </c>
      <c r="T360" s="70" t="s">
        <v>727</v>
      </c>
      <c r="U360" s="70">
        <v>80124010150</v>
      </c>
      <c r="V360" s="27" t="s">
        <v>594</v>
      </c>
    </row>
    <row r="361" spans="1:22" ht="27">
      <c r="A361" s="66">
        <v>356</v>
      </c>
      <c r="B361" s="56">
        <v>43781</v>
      </c>
      <c r="C361" s="65" t="s">
        <v>1159</v>
      </c>
      <c r="D361" s="148" t="s">
        <v>1158</v>
      </c>
      <c r="E361" s="45">
        <v>18312.2</v>
      </c>
      <c r="F361" s="61" t="s">
        <v>4</v>
      </c>
      <c r="G361" s="27">
        <v>261</v>
      </c>
      <c r="H361" s="56">
        <v>43782</v>
      </c>
      <c r="I361" s="56">
        <v>43782</v>
      </c>
      <c r="J361" s="61" t="s">
        <v>163</v>
      </c>
      <c r="K361" s="70" t="s">
        <v>93</v>
      </c>
      <c r="L361" s="56">
        <v>43782</v>
      </c>
      <c r="M361" s="7">
        <f>E361</f>
        <v>18312.2</v>
      </c>
      <c r="N361" s="67">
        <v>0</v>
      </c>
      <c r="O361" s="24">
        <f t="shared" si="29"/>
        <v>18312.2</v>
      </c>
      <c r="P361" s="45">
        <f>13307.14+5005.06</f>
        <v>18312.2</v>
      </c>
      <c r="Q361" s="61" t="s">
        <v>163</v>
      </c>
      <c r="R361" s="70" t="s">
        <v>93</v>
      </c>
      <c r="S361" s="82">
        <v>1</v>
      </c>
      <c r="T361" s="70" t="s">
        <v>727</v>
      </c>
      <c r="U361" s="70">
        <v>80124010150</v>
      </c>
      <c r="V361" s="27" t="s">
        <v>594</v>
      </c>
    </row>
    <row r="362" spans="1:22" ht="165">
      <c r="A362" s="66">
        <v>357</v>
      </c>
      <c r="B362" s="56">
        <v>43783</v>
      </c>
      <c r="C362" s="65" t="s">
        <v>1162</v>
      </c>
      <c r="D362" s="148" t="s">
        <v>1163</v>
      </c>
      <c r="E362" s="45">
        <v>400</v>
      </c>
      <c r="F362" s="61" t="s">
        <v>4</v>
      </c>
      <c r="G362" s="27">
        <v>259</v>
      </c>
      <c r="H362" s="56">
        <v>43783</v>
      </c>
      <c r="I362" s="60">
        <v>43783</v>
      </c>
      <c r="J362" s="61" t="s">
        <v>1168</v>
      </c>
      <c r="K362" s="70" t="s">
        <v>1169</v>
      </c>
      <c r="L362" s="56">
        <v>43784</v>
      </c>
      <c r="M362" s="7">
        <v>382.54</v>
      </c>
      <c r="N362" s="67">
        <v>0.04</v>
      </c>
      <c r="O362" s="24">
        <f t="shared" si="29"/>
        <v>397.84</v>
      </c>
      <c r="P362" s="45">
        <v>382.54</v>
      </c>
      <c r="Q362" s="61" t="s">
        <v>1166</v>
      </c>
      <c r="R362" s="70" t="s">
        <v>1167</v>
      </c>
      <c r="S362" s="82">
        <v>4</v>
      </c>
      <c r="T362" s="70" t="s">
        <v>727</v>
      </c>
      <c r="U362" s="70">
        <v>80124010150</v>
      </c>
      <c r="V362" s="27" t="s">
        <v>594</v>
      </c>
    </row>
    <row r="363" spans="1:22" ht="27">
      <c r="A363" s="66">
        <v>358</v>
      </c>
      <c r="B363" s="56">
        <v>43787</v>
      </c>
      <c r="C363" s="65" t="s">
        <v>1170</v>
      </c>
      <c r="D363" s="148" t="s">
        <v>1171</v>
      </c>
      <c r="E363" s="45">
        <v>490</v>
      </c>
      <c r="F363" s="61" t="s">
        <v>4</v>
      </c>
      <c r="G363" s="27">
        <v>258</v>
      </c>
      <c r="H363" s="56">
        <v>43787</v>
      </c>
      <c r="I363" s="56">
        <v>43787</v>
      </c>
      <c r="J363" s="61" t="s">
        <v>397</v>
      </c>
      <c r="K363" s="70" t="s">
        <v>398</v>
      </c>
      <c r="L363" s="56">
        <v>43787</v>
      </c>
      <c r="M363" s="7">
        <f aca="true" t="shared" si="30" ref="M363:M370">E363</f>
        <v>490</v>
      </c>
      <c r="N363" s="67">
        <v>0</v>
      </c>
      <c r="O363" s="24">
        <f t="shared" si="29"/>
        <v>490</v>
      </c>
      <c r="P363" s="45">
        <v>490</v>
      </c>
      <c r="Q363" s="61" t="s">
        <v>397</v>
      </c>
      <c r="R363" s="70" t="s">
        <v>398</v>
      </c>
      <c r="S363" s="82">
        <v>1</v>
      </c>
      <c r="T363" s="70" t="s">
        <v>727</v>
      </c>
      <c r="U363" s="70">
        <v>80124010150</v>
      </c>
      <c r="V363" s="27" t="s">
        <v>594</v>
      </c>
    </row>
    <row r="364" spans="1:22" ht="27">
      <c r="A364" s="66">
        <v>359</v>
      </c>
      <c r="B364" s="56">
        <v>43787</v>
      </c>
      <c r="C364" s="65" t="s">
        <v>1175</v>
      </c>
      <c r="D364" s="148" t="s">
        <v>1172</v>
      </c>
      <c r="E364" s="45">
        <v>49.31</v>
      </c>
      <c r="F364" s="61" t="s">
        <v>4</v>
      </c>
      <c r="G364" s="27">
        <v>258</v>
      </c>
      <c r="H364" s="56">
        <v>43787</v>
      </c>
      <c r="I364" s="56">
        <v>43787</v>
      </c>
      <c r="J364" s="61" t="s">
        <v>422</v>
      </c>
      <c r="K364" s="70" t="s">
        <v>423</v>
      </c>
      <c r="L364" s="56">
        <v>43787</v>
      </c>
      <c r="M364" s="7">
        <f t="shared" si="30"/>
        <v>49.31</v>
      </c>
      <c r="N364" s="67"/>
      <c r="O364" s="117">
        <v>51.75</v>
      </c>
      <c r="P364" s="45">
        <v>49.31</v>
      </c>
      <c r="Q364" s="61" t="s">
        <v>1174</v>
      </c>
      <c r="R364" s="70" t="s">
        <v>423</v>
      </c>
      <c r="S364" s="82">
        <v>1</v>
      </c>
      <c r="T364" s="70" t="s">
        <v>727</v>
      </c>
      <c r="U364" s="70">
        <v>80124010150</v>
      </c>
      <c r="V364" s="27" t="s">
        <v>594</v>
      </c>
    </row>
    <row r="365" spans="1:22" ht="27">
      <c r="A365" s="66">
        <v>360</v>
      </c>
      <c r="B365" s="56">
        <v>43787</v>
      </c>
      <c r="C365" s="65" t="s">
        <v>1176</v>
      </c>
      <c r="D365" s="148" t="s">
        <v>1173</v>
      </c>
      <c r="E365" s="45">
        <f>59.59+15.9</f>
        <v>75.49000000000001</v>
      </c>
      <c r="F365" s="61" t="s">
        <v>4</v>
      </c>
      <c r="G365" s="27">
        <v>258</v>
      </c>
      <c r="H365" s="56">
        <v>43787</v>
      </c>
      <c r="I365" s="56">
        <v>43787</v>
      </c>
      <c r="J365" s="61" t="s">
        <v>504</v>
      </c>
      <c r="K365" s="70" t="s">
        <v>505</v>
      </c>
      <c r="L365" s="56">
        <v>43787</v>
      </c>
      <c r="M365" s="7">
        <f t="shared" si="30"/>
        <v>75.49000000000001</v>
      </c>
      <c r="N365" s="67"/>
      <c r="O365" s="117">
        <v>88.6</v>
      </c>
      <c r="P365" s="45">
        <v>75.49</v>
      </c>
      <c r="Q365" s="61" t="s">
        <v>504</v>
      </c>
      <c r="R365" s="70" t="s">
        <v>505</v>
      </c>
      <c r="S365" s="82">
        <v>1</v>
      </c>
      <c r="T365" s="70" t="s">
        <v>727</v>
      </c>
      <c r="U365" s="70">
        <v>80124010150</v>
      </c>
      <c r="V365" s="27" t="s">
        <v>594</v>
      </c>
    </row>
    <row r="366" spans="1:22" ht="27">
      <c r="A366" s="66">
        <v>361</v>
      </c>
      <c r="B366" s="56">
        <v>43788</v>
      </c>
      <c r="C366" s="65" t="s">
        <v>1177</v>
      </c>
      <c r="D366" s="148" t="s">
        <v>1178</v>
      </c>
      <c r="E366" s="45">
        <f>3*45</f>
        <v>135</v>
      </c>
      <c r="F366" s="61" t="s">
        <v>4</v>
      </c>
      <c r="G366" s="27">
        <v>257</v>
      </c>
      <c r="H366" s="56">
        <v>43788</v>
      </c>
      <c r="I366" s="60">
        <v>43788</v>
      </c>
      <c r="J366" s="61" t="s">
        <v>769</v>
      </c>
      <c r="K366" s="70" t="s">
        <v>713</v>
      </c>
      <c r="L366" s="56">
        <v>43788</v>
      </c>
      <c r="M366" s="7">
        <f t="shared" si="30"/>
        <v>135</v>
      </c>
      <c r="N366" s="67">
        <v>0</v>
      </c>
      <c r="O366" s="24">
        <f aca="true" t="shared" si="31" ref="O366:O381">ROUND(M366+M366*N366,2)</f>
        <v>135</v>
      </c>
      <c r="P366" s="45">
        <v>135</v>
      </c>
      <c r="Q366" s="61" t="s">
        <v>769</v>
      </c>
      <c r="R366" s="70" t="s">
        <v>713</v>
      </c>
      <c r="S366" s="82">
        <v>1</v>
      </c>
      <c r="T366" s="70" t="s">
        <v>727</v>
      </c>
      <c r="U366" s="70">
        <v>80124010150</v>
      </c>
      <c r="V366" s="27" t="s">
        <v>594</v>
      </c>
    </row>
    <row r="367" spans="1:22" ht="54.75">
      <c r="A367" s="66">
        <v>362</v>
      </c>
      <c r="B367" s="56">
        <v>43790</v>
      </c>
      <c r="C367" s="65" t="s">
        <v>1201</v>
      </c>
      <c r="D367" s="148" t="s">
        <v>1181</v>
      </c>
      <c r="E367" s="45">
        <v>1194</v>
      </c>
      <c r="F367" s="61" t="s">
        <v>4</v>
      </c>
      <c r="G367" s="27">
        <v>252</v>
      </c>
      <c r="H367" s="56">
        <v>43790</v>
      </c>
      <c r="I367" s="60">
        <v>43790</v>
      </c>
      <c r="J367" s="61" t="s">
        <v>1200</v>
      </c>
      <c r="K367" s="70" t="s">
        <v>481</v>
      </c>
      <c r="L367" s="56">
        <v>43796</v>
      </c>
      <c r="M367" s="7">
        <f t="shared" si="30"/>
        <v>1194</v>
      </c>
      <c r="N367" s="67">
        <v>0</v>
      </c>
      <c r="O367" s="24">
        <f t="shared" si="31"/>
        <v>1194</v>
      </c>
      <c r="P367" s="45">
        <f>4.5*40+200+4.5*43+200+4.5*43+200</f>
        <v>1167</v>
      </c>
      <c r="Q367" s="61" t="s">
        <v>1200</v>
      </c>
      <c r="R367" s="70" t="s">
        <v>481</v>
      </c>
      <c r="S367" s="82">
        <v>1</v>
      </c>
      <c r="T367" s="70" t="s">
        <v>727</v>
      </c>
      <c r="U367" s="70">
        <v>80124010150</v>
      </c>
      <c r="V367" s="27" t="s">
        <v>594</v>
      </c>
    </row>
    <row r="368" spans="1:22" ht="123.75">
      <c r="A368" s="66">
        <v>363</v>
      </c>
      <c r="B368" s="56">
        <v>43791</v>
      </c>
      <c r="C368" s="65" t="s">
        <v>1182</v>
      </c>
      <c r="D368" s="148" t="s">
        <v>1183</v>
      </c>
      <c r="E368" s="45">
        <v>909.09</v>
      </c>
      <c r="F368" s="61" t="s">
        <v>4</v>
      </c>
      <c r="G368" s="27">
        <v>256</v>
      </c>
      <c r="H368" s="56">
        <v>43791</v>
      </c>
      <c r="I368" s="56">
        <v>43791</v>
      </c>
      <c r="J368" s="61" t="s">
        <v>523</v>
      </c>
      <c r="K368" s="70" t="s">
        <v>524</v>
      </c>
      <c r="L368" s="56">
        <v>43794</v>
      </c>
      <c r="M368" s="7">
        <f>E368</f>
        <v>909.09</v>
      </c>
      <c r="N368" s="67">
        <v>0.1</v>
      </c>
      <c r="O368" s="24">
        <f t="shared" si="31"/>
        <v>1000</v>
      </c>
      <c r="P368" s="45">
        <v>909.09</v>
      </c>
      <c r="Q368" s="61" t="s">
        <v>1184</v>
      </c>
      <c r="R368" s="70" t="s">
        <v>1185</v>
      </c>
      <c r="S368" s="82">
        <v>2</v>
      </c>
      <c r="T368" s="70" t="s">
        <v>727</v>
      </c>
      <c r="U368" s="70">
        <v>80124010150</v>
      </c>
      <c r="V368" s="27" t="s">
        <v>594</v>
      </c>
    </row>
    <row r="369" spans="1:22" ht="41.25">
      <c r="A369" s="66">
        <v>364</v>
      </c>
      <c r="B369" s="56">
        <v>43791</v>
      </c>
      <c r="C369" s="65" t="s">
        <v>1197</v>
      </c>
      <c r="D369" s="148" t="s">
        <v>1186</v>
      </c>
      <c r="E369" s="45">
        <f>ROUND((73+71)*7.2727,2)</f>
        <v>1047.27</v>
      </c>
      <c r="F369" s="61" t="s">
        <v>4</v>
      </c>
      <c r="G369" s="27">
        <v>255</v>
      </c>
      <c r="H369" s="56">
        <v>43791</v>
      </c>
      <c r="I369" s="60">
        <v>43791</v>
      </c>
      <c r="J369" s="61" t="s">
        <v>427</v>
      </c>
      <c r="K369" s="70">
        <v>11606610159</v>
      </c>
      <c r="L369" s="56">
        <v>43794</v>
      </c>
      <c r="M369" s="7">
        <f t="shared" si="30"/>
        <v>1047.27</v>
      </c>
      <c r="N369" s="67">
        <v>0.1</v>
      </c>
      <c r="O369" s="24">
        <f t="shared" si="31"/>
        <v>1152</v>
      </c>
      <c r="P369" s="45">
        <v>1152</v>
      </c>
      <c r="Q369" s="61" t="s">
        <v>427</v>
      </c>
      <c r="R369" s="70">
        <v>11606610159</v>
      </c>
      <c r="S369" s="82">
        <v>1</v>
      </c>
      <c r="T369" s="70" t="s">
        <v>727</v>
      </c>
      <c r="U369" s="70">
        <v>80124010150</v>
      </c>
      <c r="V369" s="27" t="s">
        <v>594</v>
      </c>
    </row>
    <row r="370" spans="1:22" ht="54.75">
      <c r="A370" s="66">
        <v>365</v>
      </c>
      <c r="B370" s="56">
        <v>43794</v>
      </c>
      <c r="C370" s="65" t="s">
        <v>1279</v>
      </c>
      <c r="D370" s="148" t="s">
        <v>1188</v>
      </c>
      <c r="E370" s="45">
        <v>450</v>
      </c>
      <c r="F370" s="61" t="s">
        <v>4</v>
      </c>
      <c r="G370" s="27">
        <v>251</v>
      </c>
      <c r="H370" s="56">
        <v>43794</v>
      </c>
      <c r="I370" s="60">
        <v>43794</v>
      </c>
      <c r="J370" s="61" t="s">
        <v>1200</v>
      </c>
      <c r="K370" s="70" t="s">
        <v>481</v>
      </c>
      <c r="L370" s="56">
        <v>43796</v>
      </c>
      <c r="M370" s="7">
        <f t="shared" si="30"/>
        <v>450</v>
      </c>
      <c r="N370" s="67">
        <v>0</v>
      </c>
      <c r="O370" s="24">
        <f t="shared" si="31"/>
        <v>450</v>
      </c>
      <c r="P370" s="45">
        <v>450</v>
      </c>
      <c r="Q370" s="61" t="s">
        <v>1200</v>
      </c>
      <c r="R370" s="70" t="s">
        <v>481</v>
      </c>
      <c r="S370" s="82">
        <v>1</v>
      </c>
      <c r="T370" s="70" t="s">
        <v>727</v>
      </c>
      <c r="U370" s="70">
        <v>80124010150</v>
      </c>
      <c r="V370" s="27" t="s">
        <v>594</v>
      </c>
    </row>
    <row r="371" spans="1:22" ht="27">
      <c r="A371" s="66">
        <v>366</v>
      </c>
      <c r="B371" s="56">
        <v>43794</v>
      </c>
      <c r="C371" s="65" t="s">
        <v>1192</v>
      </c>
      <c r="D371" s="148" t="s">
        <v>1191</v>
      </c>
      <c r="E371" s="45">
        <v>820</v>
      </c>
      <c r="F371" s="61" t="s">
        <v>4</v>
      </c>
      <c r="G371" s="27">
        <v>254</v>
      </c>
      <c r="H371" s="56">
        <v>43794</v>
      </c>
      <c r="I371" s="60">
        <v>43794</v>
      </c>
      <c r="J371" s="61" t="s">
        <v>1189</v>
      </c>
      <c r="K371" s="70" t="s">
        <v>1190</v>
      </c>
      <c r="L371" s="56">
        <v>43794</v>
      </c>
      <c r="M371" s="117">
        <v>802</v>
      </c>
      <c r="N371" s="67">
        <v>0.22</v>
      </c>
      <c r="O371" s="24">
        <f t="shared" si="31"/>
        <v>978.44</v>
      </c>
      <c r="P371" s="45">
        <v>802</v>
      </c>
      <c r="Q371" s="61" t="s">
        <v>1189</v>
      </c>
      <c r="R371" s="70" t="s">
        <v>1190</v>
      </c>
      <c r="S371" s="82">
        <v>1</v>
      </c>
      <c r="T371" s="70" t="s">
        <v>727</v>
      </c>
      <c r="U371" s="70">
        <v>80124010150</v>
      </c>
      <c r="V371" s="27" t="s">
        <v>594</v>
      </c>
    </row>
    <row r="372" spans="1:22" ht="27">
      <c r="A372" s="66">
        <v>367</v>
      </c>
      <c r="B372" s="56">
        <v>43795</v>
      </c>
      <c r="C372" s="65" t="s">
        <v>1193</v>
      </c>
      <c r="D372" s="148" t="s">
        <v>1194</v>
      </c>
      <c r="E372" s="45">
        <f>12*36</f>
        <v>432</v>
      </c>
      <c r="F372" s="61" t="s">
        <v>4</v>
      </c>
      <c r="G372" s="27">
        <v>253</v>
      </c>
      <c r="H372" s="56">
        <v>43795</v>
      </c>
      <c r="I372" s="56">
        <v>43795</v>
      </c>
      <c r="J372" s="61" t="s">
        <v>1198</v>
      </c>
      <c r="K372" s="70" t="s">
        <v>1195</v>
      </c>
      <c r="L372" s="56">
        <v>43795</v>
      </c>
      <c r="M372" s="7">
        <f>E372</f>
        <v>432</v>
      </c>
      <c r="N372" s="67">
        <v>0</v>
      </c>
      <c r="O372" s="24">
        <f t="shared" si="31"/>
        <v>432</v>
      </c>
      <c r="P372" s="45">
        <v>432</v>
      </c>
      <c r="Q372" s="61" t="s">
        <v>1196</v>
      </c>
      <c r="R372" s="70" t="s">
        <v>1195</v>
      </c>
      <c r="S372" s="82">
        <v>1</v>
      </c>
      <c r="T372" s="70" t="s">
        <v>727</v>
      </c>
      <c r="U372" s="70">
        <v>80124010150</v>
      </c>
      <c r="V372" s="27" t="s">
        <v>594</v>
      </c>
    </row>
    <row r="373" spans="1:22" ht="27" customHeight="1">
      <c r="A373" s="66">
        <v>368</v>
      </c>
      <c r="B373" s="56">
        <v>43797</v>
      </c>
      <c r="C373" s="65" t="s">
        <v>1202</v>
      </c>
      <c r="D373" s="148" t="s">
        <v>1203</v>
      </c>
      <c r="E373" s="45">
        <f>13*59</f>
        <v>767</v>
      </c>
      <c r="F373" s="61" t="s">
        <v>4</v>
      </c>
      <c r="G373" s="27">
        <v>250</v>
      </c>
      <c r="H373" s="56">
        <v>43797</v>
      </c>
      <c r="I373" s="60">
        <v>43797</v>
      </c>
      <c r="J373" s="61" t="s">
        <v>935</v>
      </c>
      <c r="K373" s="70" t="s">
        <v>936</v>
      </c>
      <c r="L373" s="56">
        <v>43797</v>
      </c>
      <c r="M373" s="117">
        <f>13*59</f>
        <v>767</v>
      </c>
      <c r="N373" s="67">
        <v>0</v>
      </c>
      <c r="O373" s="24">
        <f t="shared" si="31"/>
        <v>767</v>
      </c>
      <c r="P373" s="45">
        <v>767</v>
      </c>
      <c r="Q373" s="61" t="s">
        <v>935</v>
      </c>
      <c r="R373" s="70" t="s">
        <v>936</v>
      </c>
      <c r="S373" s="82">
        <v>1</v>
      </c>
      <c r="T373" s="70" t="s">
        <v>727</v>
      </c>
      <c r="U373" s="70">
        <v>80124010150</v>
      </c>
      <c r="V373" s="27" t="s">
        <v>594</v>
      </c>
    </row>
    <row r="374" spans="1:22" s="142" customFormat="1" ht="27" customHeight="1">
      <c r="A374" s="118">
        <v>369</v>
      </c>
      <c r="B374" s="119">
        <v>43798</v>
      </c>
      <c r="C374" s="120" t="s">
        <v>1204</v>
      </c>
      <c r="D374" s="143" t="s">
        <v>1365</v>
      </c>
      <c r="E374" s="121">
        <v>4020</v>
      </c>
      <c r="F374" s="122" t="s">
        <v>4</v>
      </c>
      <c r="G374" s="123">
        <v>249</v>
      </c>
      <c r="H374" s="119">
        <v>43798</v>
      </c>
      <c r="I374" s="140">
        <v>43798</v>
      </c>
      <c r="J374" s="141" t="s">
        <v>22</v>
      </c>
      <c r="K374" s="52" t="s">
        <v>23</v>
      </c>
      <c r="L374" s="119">
        <v>43798</v>
      </c>
      <c r="M374" s="7" t="s">
        <v>637</v>
      </c>
      <c r="N374" s="126">
        <v>0.1</v>
      </c>
      <c r="O374" s="24" t="s">
        <v>637</v>
      </c>
      <c r="P374" s="45" t="s">
        <v>637</v>
      </c>
      <c r="Q374" s="141" t="s">
        <v>22</v>
      </c>
      <c r="R374" s="52" t="s">
        <v>23</v>
      </c>
      <c r="S374" s="83">
        <v>1</v>
      </c>
      <c r="T374" s="78" t="s">
        <v>727</v>
      </c>
      <c r="U374" s="78">
        <v>80124010150</v>
      </c>
      <c r="V374" s="27" t="s">
        <v>1310</v>
      </c>
    </row>
    <row r="375" spans="1:22" ht="27" customHeight="1">
      <c r="A375" s="66">
        <v>370</v>
      </c>
      <c r="B375" s="56">
        <v>43803</v>
      </c>
      <c r="C375" s="65" t="s">
        <v>1209</v>
      </c>
      <c r="D375" s="148" t="s">
        <v>1205</v>
      </c>
      <c r="E375" s="45">
        <v>2000</v>
      </c>
      <c r="F375" s="61" t="s">
        <v>4</v>
      </c>
      <c r="G375" s="27">
        <v>248</v>
      </c>
      <c r="H375" s="56">
        <v>43803</v>
      </c>
      <c r="I375" s="60">
        <v>43803</v>
      </c>
      <c r="J375" s="61" t="s">
        <v>1211</v>
      </c>
      <c r="K375" s="70" t="s">
        <v>170</v>
      </c>
      <c r="L375" s="56">
        <v>43804</v>
      </c>
      <c r="M375" s="7">
        <f aca="true" t="shared" si="32" ref="M375:M381">E375</f>
        <v>2000</v>
      </c>
      <c r="N375" s="67">
        <v>0.22</v>
      </c>
      <c r="O375" s="24">
        <f t="shared" si="31"/>
        <v>2440</v>
      </c>
      <c r="P375" s="45">
        <v>2000</v>
      </c>
      <c r="Q375" s="61" t="s">
        <v>171</v>
      </c>
      <c r="R375" s="70" t="s">
        <v>170</v>
      </c>
      <c r="S375" s="82">
        <v>1</v>
      </c>
      <c r="T375" s="70" t="s">
        <v>727</v>
      </c>
      <c r="U375" s="70">
        <v>80124010150</v>
      </c>
      <c r="V375" s="27" t="s">
        <v>594</v>
      </c>
    </row>
    <row r="376" spans="1:22" ht="27" customHeight="1">
      <c r="A376" s="66">
        <v>371</v>
      </c>
      <c r="B376" s="56">
        <v>43803</v>
      </c>
      <c r="C376" s="65" t="s">
        <v>1210</v>
      </c>
      <c r="D376" s="148" t="s">
        <v>1206</v>
      </c>
      <c r="E376" s="45">
        <v>460</v>
      </c>
      <c r="F376" s="61" t="s">
        <v>4</v>
      </c>
      <c r="G376" s="27">
        <v>247</v>
      </c>
      <c r="H376" s="56">
        <v>43803</v>
      </c>
      <c r="I376" s="60">
        <v>43803</v>
      </c>
      <c r="J376" s="61" t="s">
        <v>86</v>
      </c>
      <c r="K376" s="70" t="s">
        <v>87</v>
      </c>
      <c r="L376" s="56">
        <v>43804</v>
      </c>
      <c r="M376" s="7">
        <f t="shared" si="32"/>
        <v>460</v>
      </c>
      <c r="N376" s="67">
        <v>0.22</v>
      </c>
      <c r="O376" s="24">
        <f t="shared" si="31"/>
        <v>561.2</v>
      </c>
      <c r="P376" s="45">
        <v>460</v>
      </c>
      <c r="Q376" s="61" t="s">
        <v>1060</v>
      </c>
      <c r="R376" s="70" t="s">
        <v>87</v>
      </c>
      <c r="S376" s="82">
        <v>1</v>
      </c>
      <c r="T376" s="70" t="s">
        <v>727</v>
      </c>
      <c r="U376" s="70">
        <v>80124010150</v>
      </c>
      <c r="V376" s="27" t="s">
        <v>594</v>
      </c>
    </row>
    <row r="377" spans="1:22" ht="27" customHeight="1">
      <c r="A377" s="66">
        <v>372</v>
      </c>
      <c r="B377" s="56">
        <v>43803</v>
      </c>
      <c r="C377" s="65" t="s">
        <v>1207</v>
      </c>
      <c r="D377" s="148" t="s">
        <v>1208</v>
      </c>
      <c r="E377" s="45">
        <v>450</v>
      </c>
      <c r="F377" s="61" t="s">
        <v>4</v>
      </c>
      <c r="G377" s="27">
        <v>246</v>
      </c>
      <c r="H377" s="56">
        <v>43803</v>
      </c>
      <c r="I377" s="60">
        <v>43803</v>
      </c>
      <c r="J377" s="61" t="s">
        <v>86</v>
      </c>
      <c r="K377" s="70" t="s">
        <v>87</v>
      </c>
      <c r="L377" s="56">
        <v>43805</v>
      </c>
      <c r="M377" s="7">
        <f t="shared" si="32"/>
        <v>450</v>
      </c>
      <c r="N377" s="67">
        <v>0.22</v>
      </c>
      <c r="O377" s="24">
        <f t="shared" si="31"/>
        <v>549</v>
      </c>
      <c r="P377" s="45">
        <v>450</v>
      </c>
      <c r="Q377" s="61" t="s">
        <v>1060</v>
      </c>
      <c r="R377" s="70" t="s">
        <v>87</v>
      </c>
      <c r="S377" s="82">
        <v>1</v>
      </c>
      <c r="T377" s="70" t="s">
        <v>727</v>
      </c>
      <c r="U377" s="70">
        <v>80124010150</v>
      </c>
      <c r="V377" s="27" t="s">
        <v>594</v>
      </c>
    </row>
    <row r="378" spans="1:22" s="142" customFormat="1" ht="41.25">
      <c r="A378" s="118">
        <v>373</v>
      </c>
      <c r="B378" s="119">
        <v>43805</v>
      </c>
      <c r="C378" s="120" t="s">
        <v>1212</v>
      </c>
      <c r="D378" s="143" t="s">
        <v>1366</v>
      </c>
      <c r="E378" s="121">
        <v>1350</v>
      </c>
      <c r="F378" s="122" t="s">
        <v>4</v>
      </c>
      <c r="G378" s="123">
        <v>245</v>
      </c>
      <c r="H378" s="119">
        <v>43805</v>
      </c>
      <c r="I378" s="140">
        <v>43805</v>
      </c>
      <c r="J378" s="122" t="s">
        <v>43</v>
      </c>
      <c r="K378" s="78" t="s">
        <v>44</v>
      </c>
      <c r="L378" s="119">
        <v>43808</v>
      </c>
      <c r="M378" s="7" t="s">
        <v>637</v>
      </c>
      <c r="N378" s="126">
        <v>0.1</v>
      </c>
      <c r="O378" s="24" t="s">
        <v>637</v>
      </c>
      <c r="P378" s="45" t="s">
        <v>637</v>
      </c>
      <c r="Q378" s="122" t="s">
        <v>1213</v>
      </c>
      <c r="R378" s="78" t="s">
        <v>1214</v>
      </c>
      <c r="S378" s="83">
        <v>3</v>
      </c>
      <c r="T378" s="78" t="s">
        <v>727</v>
      </c>
      <c r="U378" s="78">
        <v>80124010150</v>
      </c>
      <c r="V378" s="27" t="s">
        <v>1310</v>
      </c>
    </row>
    <row r="379" spans="1:22" s="142" customFormat="1" ht="27" customHeight="1">
      <c r="A379" s="118">
        <v>374</v>
      </c>
      <c r="B379" s="119">
        <v>43809</v>
      </c>
      <c r="C379" s="120" t="s">
        <v>1216</v>
      </c>
      <c r="D379" s="143" t="s">
        <v>1367</v>
      </c>
      <c r="E379" s="121">
        <v>384</v>
      </c>
      <c r="F379" s="122" t="s">
        <v>4</v>
      </c>
      <c r="G379" s="123">
        <v>243</v>
      </c>
      <c r="H379" s="119">
        <v>43810</v>
      </c>
      <c r="I379" s="140">
        <v>43810</v>
      </c>
      <c r="J379" s="122" t="s">
        <v>769</v>
      </c>
      <c r="K379" s="78" t="s">
        <v>713</v>
      </c>
      <c r="L379" s="119">
        <v>43810</v>
      </c>
      <c r="M379" s="7" t="s">
        <v>637</v>
      </c>
      <c r="N379" s="126">
        <v>0</v>
      </c>
      <c r="O379" s="24" t="s">
        <v>637</v>
      </c>
      <c r="P379" s="45" t="s">
        <v>637</v>
      </c>
      <c r="Q379" s="122" t="s">
        <v>769</v>
      </c>
      <c r="R379" s="78" t="s">
        <v>713</v>
      </c>
      <c r="S379" s="83">
        <v>1</v>
      </c>
      <c r="T379" s="78" t="s">
        <v>727</v>
      </c>
      <c r="U379" s="78">
        <v>80124010150</v>
      </c>
      <c r="V379" s="27" t="s">
        <v>1310</v>
      </c>
    </row>
    <row r="380" spans="1:22" s="142" customFormat="1" ht="27" customHeight="1">
      <c r="A380" s="118">
        <v>375</v>
      </c>
      <c r="B380" s="119">
        <v>43809</v>
      </c>
      <c r="C380" s="120" t="s">
        <v>1215</v>
      </c>
      <c r="D380" s="143" t="s">
        <v>1389</v>
      </c>
      <c r="E380" s="121">
        <v>1182.86</v>
      </c>
      <c r="F380" s="122" t="s">
        <v>4</v>
      </c>
      <c r="G380" s="123">
        <v>242</v>
      </c>
      <c r="H380" s="119">
        <v>43809</v>
      </c>
      <c r="I380" s="140">
        <v>43809</v>
      </c>
      <c r="J380" s="122" t="s">
        <v>221</v>
      </c>
      <c r="K380" s="78" t="s">
        <v>220</v>
      </c>
      <c r="L380" s="119">
        <v>43809</v>
      </c>
      <c r="M380" s="125" t="s">
        <v>637</v>
      </c>
      <c r="N380" s="126">
        <v>0.05</v>
      </c>
      <c r="O380" s="127" t="s">
        <v>637</v>
      </c>
      <c r="P380" s="45" t="s">
        <v>637</v>
      </c>
      <c r="Q380" s="122" t="s">
        <v>221</v>
      </c>
      <c r="R380" s="78" t="s">
        <v>220</v>
      </c>
      <c r="S380" s="83">
        <v>1</v>
      </c>
      <c r="T380" s="78" t="s">
        <v>727</v>
      </c>
      <c r="U380" s="78">
        <v>80124010150</v>
      </c>
      <c r="V380" s="27" t="s">
        <v>1310</v>
      </c>
    </row>
    <row r="381" spans="1:22" ht="27" customHeight="1">
      <c r="A381" s="66">
        <v>376</v>
      </c>
      <c r="B381" s="56">
        <v>43810</v>
      </c>
      <c r="C381" s="65" t="s">
        <v>1217</v>
      </c>
      <c r="D381" s="148" t="s">
        <v>1218</v>
      </c>
      <c r="E381" s="45">
        <v>966</v>
      </c>
      <c r="F381" s="61" t="s">
        <v>4</v>
      </c>
      <c r="G381" s="27">
        <v>244</v>
      </c>
      <c r="H381" s="56">
        <v>43810</v>
      </c>
      <c r="I381" s="60">
        <v>43810</v>
      </c>
      <c r="J381" s="61" t="s">
        <v>1219</v>
      </c>
      <c r="K381" s="70" t="s">
        <v>1220</v>
      </c>
      <c r="L381" s="56">
        <v>43810</v>
      </c>
      <c r="M381" s="7">
        <f t="shared" si="32"/>
        <v>966</v>
      </c>
      <c r="N381" s="67">
        <v>0</v>
      </c>
      <c r="O381" s="24">
        <f t="shared" si="31"/>
        <v>966</v>
      </c>
      <c r="P381" s="45">
        <v>966</v>
      </c>
      <c r="Q381" s="61" t="s">
        <v>1219</v>
      </c>
      <c r="R381" s="70" t="s">
        <v>1220</v>
      </c>
      <c r="S381" s="82">
        <v>1</v>
      </c>
      <c r="T381" s="70" t="s">
        <v>727</v>
      </c>
      <c r="U381" s="70">
        <v>80124010150</v>
      </c>
      <c r="V381" s="27" t="s">
        <v>594</v>
      </c>
    </row>
    <row r="382" spans="1:22" ht="41.25">
      <c r="A382" s="66">
        <v>377</v>
      </c>
      <c r="B382" s="56">
        <v>43811</v>
      </c>
      <c r="C382" s="65" t="s">
        <v>1221</v>
      </c>
      <c r="D382" s="147" t="s">
        <v>1222</v>
      </c>
      <c r="E382" s="45">
        <v>1474</v>
      </c>
      <c r="F382" s="61" t="s">
        <v>158</v>
      </c>
      <c r="G382" s="27">
        <v>241</v>
      </c>
      <c r="H382" s="56">
        <v>43812</v>
      </c>
      <c r="I382" s="60">
        <v>43847</v>
      </c>
      <c r="J382" s="28" t="s">
        <v>637</v>
      </c>
      <c r="K382" s="28" t="s">
        <v>637</v>
      </c>
      <c r="L382" s="28" t="s">
        <v>637</v>
      </c>
      <c r="M382" s="139" t="s">
        <v>637</v>
      </c>
      <c r="N382" s="67">
        <v>0</v>
      </c>
      <c r="O382" s="24" t="s">
        <v>637</v>
      </c>
      <c r="P382" s="45" t="s">
        <v>637</v>
      </c>
      <c r="Q382" s="61" t="s">
        <v>1267</v>
      </c>
      <c r="R382" s="70" t="s">
        <v>1268</v>
      </c>
      <c r="S382" s="82">
        <v>2</v>
      </c>
      <c r="T382" s="70" t="s">
        <v>727</v>
      </c>
      <c r="U382" s="70">
        <v>80124010150</v>
      </c>
      <c r="V382" s="27" t="s">
        <v>1310</v>
      </c>
    </row>
    <row r="383" spans="1:22" ht="27" customHeight="1">
      <c r="A383" s="66">
        <v>378</v>
      </c>
      <c r="B383" s="56">
        <v>43811</v>
      </c>
      <c r="C383" s="65" t="s">
        <v>1223</v>
      </c>
      <c r="D383" s="148" t="s">
        <v>1224</v>
      </c>
      <c r="E383" s="45">
        <f>43.55*20</f>
        <v>871</v>
      </c>
      <c r="F383" s="61" t="s">
        <v>158</v>
      </c>
      <c r="G383" s="27">
        <v>241</v>
      </c>
      <c r="H383" s="56">
        <v>43812</v>
      </c>
      <c r="I383" s="60">
        <v>43847</v>
      </c>
      <c r="J383" s="61" t="s">
        <v>347</v>
      </c>
      <c r="K383" s="70" t="s">
        <v>610</v>
      </c>
      <c r="L383" s="56">
        <v>43860</v>
      </c>
      <c r="M383" s="117">
        <v>0</v>
      </c>
      <c r="N383" s="67"/>
      <c r="O383" s="24">
        <f aca="true" t="shared" si="33" ref="O383:O396">ROUND(M383+M383*N383,2)</f>
        <v>0</v>
      </c>
      <c r="P383" s="45"/>
      <c r="Q383" s="61"/>
      <c r="R383" s="70"/>
      <c r="S383" s="82">
        <v>0</v>
      </c>
      <c r="T383" s="70" t="s">
        <v>727</v>
      </c>
      <c r="U383" s="70">
        <v>80124010150</v>
      </c>
      <c r="V383" s="27" t="s">
        <v>640</v>
      </c>
    </row>
    <row r="384" spans="1:22" ht="27" customHeight="1">
      <c r="A384" s="66">
        <v>379</v>
      </c>
      <c r="B384" s="56">
        <v>43811</v>
      </c>
      <c r="C384" s="65" t="s">
        <v>1225</v>
      </c>
      <c r="D384" s="148" t="s">
        <v>1227</v>
      </c>
      <c r="E384" s="45">
        <v>900</v>
      </c>
      <c r="F384" s="61" t="s">
        <v>158</v>
      </c>
      <c r="G384" s="27">
        <v>241</v>
      </c>
      <c r="H384" s="56">
        <v>43812</v>
      </c>
      <c r="I384" s="60">
        <v>43847</v>
      </c>
      <c r="J384" s="70" t="s">
        <v>1266</v>
      </c>
      <c r="K384" s="70" t="s">
        <v>1266</v>
      </c>
      <c r="L384" s="56">
        <v>43860</v>
      </c>
      <c r="M384" s="19" t="s">
        <v>1266</v>
      </c>
      <c r="N384" s="67"/>
      <c r="O384" s="161" t="s">
        <v>1266</v>
      </c>
      <c r="P384" s="162" t="s">
        <v>1266</v>
      </c>
      <c r="Q384" s="61"/>
      <c r="R384" s="70"/>
      <c r="S384" s="82">
        <v>1</v>
      </c>
      <c r="T384" s="70" t="s">
        <v>727</v>
      </c>
      <c r="U384" s="70">
        <v>80124010150</v>
      </c>
      <c r="V384" s="27" t="s">
        <v>640</v>
      </c>
    </row>
    <row r="385" spans="1:22" ht="54.75">
      <c r="A385" s="118">
        <v>380</v>
      </c>
      <c r="B385" s="119">
        <v>43811</v>
      </c>
      <c r="C385" s="120" t="s">
        <v>1240</v>
      </c>
      <c r="D385" s="143" t="s">
        <v>1226</v>
      </c>
      <c r="E385" s="121">
        <v>400</v>
      </c>
      <c r="F385" s="122" t="s">
        <v>4</v>
      </c>
      <c r="G385" s="123">
        <v>239</v>
      </c>
      <c r="H385" s="119">
        <v>43811</v>
      </c>
      <c r="I385" s="140">
        <v>43811</v>
      </c>
      <c r="J385" s="122" t="s">
        <v>1232</v>
      </c>
      <c r="K385" s="78" t="s">
        <v>1233</v>
      </c>
      <c r="L385" s="119">
        <v>43816</v>
      </c>
      <c r="M385" s="7" t="s">
        <v>637</v>
      </c>
      <c r="N385" s="67">
        <v>0.22</v>
      </c>
      <c r="O385" s="24" t="s">
        <v>637</v>
      </c>
      <c r="P385" s="45" t="s">
        <v>637</v>
      </c>
      <c r="Q385" s="122" t="s">
        <v>1234</v>
      </c>
      <c r="R385" s="78" t="s">
        <v>1235</v>
      </c>
      <c r="S385" s="83">
        <v>3</v>
      </c>
      <c r="T385" s="78" t="s">
        <v>727</v>
      </c>
      <c r="U385" s="78">
        <v>80124010150</v>
      </c>
      <c r="V385" s="123" t="s">
        <v>640</v>
      </c>
    </row>
    <row r="386" spans="1:22" ht="82.5">
      <c r="A386" s="66">
        <v>381</v>
      </c>
      <c r="B386" s="56">
        <v>43812</v>
      </c>
      <c r="C386" s="65" t="s">
        <v>1228</v>
      </c>
      <c r="D386" s="148" t="s">
        <v>1229</v>
      </c>
      <c r="E386" s="45">
        <v>1000</v>
      </c>
      <c r="F386" s="61" t="s">
        <v>4</v>
      </c>
      <c r="G386" s="27">
        <v>238</v>
      </c>
      <c r="H386" s="56">
        <v>43812</v>
      </c>
      <c r="I386" s="60">
        <v>43818</v>
      </c>
      <c r="J386" s="61" t="s">
        <v>1241</v>
      </c>
      <c r="K386" s="70" t="s">
        <v>1230</v>
      </c>
      <c r="L386" s="56">
        <v>43818</v>
      </c>
      <c r="M386" s="7">
        <f>E386</f>
        <v>1000</v>
      </c>
      <c r="N386" s="67">
        <v>0.05</v>
      </c>
      <c r="O386" s="24">
        <f t="shared" si="33"/>
        <v>1050</v>
      </c>
      <c r="P386" s="45">
        <v>1000</v>
      </c>
      <c r="Q386" s="61" t="s">
        <v>1242</v>
      </c>
      <c r="R386" s="70" t="s">
        <v>1231</v>
      </c>
      <c r="S386" s="82">
        <v>1</v>
      </c>
      <c r="T386" s="70" t="s">
        <v>727</v>
      </c>
      <c r="U386" s="70">
        <v>80124010150</v>
      </c>
      <c r="V386" s="27" t="s">
        <v>594</v>
      </c>
    </row>
    <row r="387" spans="1:22" ht="41.25">
      <c r="A387" s="66">
        <v>382</v>
      </c>
      <c r="B387" s="56">
        <v>43816</v>
      </c>
      <c r="C387" s="65" t="s">
        <v>1236</v>
      </c>
      <c r="D387" s="148" t="s">
        <v>1237</v>
      </c>
      <c r="E387" s="45">
        <v>210</v>
      </c>
      <c r="F387" s="61" t="s">
        <v>4</v>
      </c>
      <c r="G387" s="27">
        <v>240</v>
      </c>
      <c r="H387" s="56">
        <v>43816</v>
      </c>
      <c r="I387" s="60">
        <v>43816</v>
      </c>
      <c r="J387" s="61" t="s">
        <v>43</v>
      </c>
      <c r="K387" s="70" t="s">
        <v>44</v>
      </c>
      <c r="L387" s="56">
        <v>43816</v>
      </c>
      <c r="M387" s="7">
        <f>E387</f>
        <v>210</v>
      </c>
      <c r="N387" s="67">
        <v>0.1</v>
      </c>
      <c r="O387" s="24">
        <f t="shared" si="33"/>
        <v>231</v>
      </c>
      <c r="P387" s="45">
        <v>210</v>
      </c>
      <c r="Q387" s="61" t="s">
        <v>1238</v>
      </c>
      <c r="R387" s="70" t="s">
        <v>1239</v>
      </c>
      <c r="S387" s="82">
        <v>3</v>
      </c>
      <c r="T387" s="70" t="s">
        <v>727</v>
      </c>
      <c r="U387" s="70">
        <v>80124010150</v>
      </c>
      <c r="V387" s="27" t="s">
        <v>594</v>
      </c>
    </row>
    <row r="388" spans="1:22" ht="27">
      <c r="A388" s="66">
        <v>383</v>
      </c>
      <c r="B388" s="56">
        <v>43837</v>
      </c>
      <c r="C388" s="65" t="s">
        <v>1244</v>
      </c>
      <c r="D388" s="148" t="s">
        <v>1243</v>
      </c>
      <c r="E388" s="45">
        <f>9*41</f>
        <v>369</v>
      </c>
      <c r="F388" s="61" t="s">
        <v>4</v>
      </c>
      <c r="G388" s="27">
        <v>237</v>
      </c>
      <c r="H388" s="56">
        <v>43837</v>
      </c>
      <c r="I388" s="56">
        <v>43837</v>
      </c>
      <c r="J388" s="61" t="s">
        <v>86</v>
      </c>
      <c r="K388" s="70" t="s">
        <v>87</v>
      </c>
      <c r="L388" s="56">
        <v>43837</v>
      </c>
      <c r="M388" s="7">
        <f>E388</f>
        <v>369</v>
      </c>
      <c r="N388" s="67">
        <v>0.22</v>
      </c>
      <c r="O388" s="24">
        <f t="shared" si="33"/>
        <v>450.18</v>
      </c>
      <c r="P388" s="45">
        <v>369</v>
      </c>
      <c r="Q388" s="61" t="s">
        <v>86</v>
      </c>
      <c r="R388" s="70" t="s">
        <v>87</v>
      </c>
      <c r="S388" s="82">
        <v>1</v>
      </c>
      <c r="T388" s="70" t="s">
        <v>727</v>
      </c>
      <c r="U388" s="70">
        <v>80124010150</v>
      </c>
      <c r="V388" s="27" t="s">
        <v>594</v>
      </c>
    </row>
    <row r="389" spans="1:22" ht="96">
      <c r="A389" s="118">
        <v>384</v>
      </c>
      <c r="B389" s="119">
        <v>43837</v>
      </c>
      <c r="C389" s="120" t="s">
        <v>1245</v>
      </c>
      <c r="D389" s="143" t="s">
        <v>1387</v>
      </c>
      <c r="E389" s="121">
        <v>3620</v>
      </c>
      <c r="F389" s="122" t="s">
        <v>4</v>
      </c>
      <c r="G389" s="123">
        <v>236</v>
      </c>
      <c r="H389" s="119">
        <v>43838</v>
      </c>
      <c r="I389" s="140">
        <v>43838</v>
      </c>
      <c r="J389" s="122" t="s">
        <v>1248</v>
      </c>
      <c r="K389" s="78" t="s">
        <v>1249</v>
      </c>
      <c r="L389" s="119">
        <v>43838</v>
      </c>
      <c r="M389" s="7" t="s">
        <v>637</v>
      </c>
      <c r="N389" s="126">
        <v>0</v>
      </c>
      <c r="O389" s="24" t="s">
        <v>637</v>
      </c>
      <c r="P389" s="132" t="s">
        <v>637</v>
      </c>
      <c r="Q389" s="122" t="s">
        <v>1250</v>
      </c>
      <c r="R389" s="78" t="s">
        <v>1251</v>
      </c>
      <c r="S389" s="83">
        <v>5</v>
      </c>
      <c r="T389" s="78" t="s">
        <v>727</v>
      </c>
      <c r="U389" s="78">
        <v>80124010150</v>
      </c>
      <c r="V389" s="123" t="s">
        <v>594</v>
      </c>
    </row>
    <row r="390" spans="1:22" ht="27" customHeight="1">
      <c r="A390" s="66">
        <v>385</v>
      </c>
      <c r="B390" s="56">
        <v>43838</v>
      </c>
      <c r="C390" s="65" t="s">
        <v>1246</v>
      </c>
      <c r="D390" s="148" t="s">
        <v>1247</v>
      </c>
      <c r="E390" s="45">
        <v>504</v>
      </c>
      <c r="F390" s="61" t="s">
        <v>4</v>
      </c>
      <c r="G390" s="27">
        <v>235</v>
      </c>
      <c r="H390" s="56">
        <v>43839</v>
      </c>
      <c r="I390" s="60">
        <v>43839</v>
      </c>
      <c r="J390" s="61" t="s">
        <v>1198</v>
      </c>
      <c r="K390" s="70" t="s">
        <v>1195</v>
      </c>
      <c r="L390" s="56">
        <v>43839</v>
      </c>
      <c r="M390" s="7">
        <f aca="true" t="shared" si="34" ref="M390:M396">E390</f>
        <v>504</v>
      </c>
      <c r="N390" s="67">
        <v>0</v>
      </c>
      <c r="O390" s="24">
        <f t="shared" si="33"/>
        <v>504</v>
      </c>
      <c r="P390" s="45">
        <v>504</v>
      </c>
      <c r="Q390" s="61" t="s">
        <v>1198</v>
      </c>
      <c r="R390" s="70" t="s">
        <v>1195</v>
      </c>
      <c r="S390" s="82">
        <v>1</v>
      </c>
      <c r="T390" s="70" t="s">
        <v>727</v>
      </c>
      <c r="U390" s="70">
        <v>80124010150</v>
      </c>
      <c r="V390" s="27" t="s">
        <v>594</v>
      </c>
    </row>
    <row r="391" spans="1:22" ht="69">
      <c r="A391" s="66">
        <v>386</v>
      </c>
      <c r="B391" s="56">
        <v>43839</v>
      </c>
      <c r="C391" s="65" t="s">
        <v>1252</v>
      </c>
      <c r="D391" s="148" t="s">
        <v>1253</v>
      </c>
      <c r="E391" s="45">
        <v>21000</v>
      </c>
      <c r="F391" s="61" t="s">
        <v>158</v>
      </c>
      <c r="G391" s="27">
        <v>234</v>
      </c>
      <c r="H391" s="56">
        <v>43843</v>
      </c>
      <c r="I391" s="60">
        <v>43858</v>
      </c>
      <c r="J391" s="61" t="s">
        <v>637</v>
      </c>
      <c r="K391" s="71" t="s">
        <v>637</v>
      </c>
      <c r="L391" s="71" t="s">
        <v>637</v>
      </c>
      <c r="M391" s="137" t="s">
        <v>637</v>
      </c>
      <c r="N391" s="67">
        <v>0</v>
      </c>
      <c r="O391" s="138" t="s">
        <v>637</v>
      </c>
      <c r="P391" s="45" t="s">
        <v>637</v>
      </c>
      <c r="Q391" s="61" t="s">
        <v>1269</v>
      </c>
      <c r="R391" s="70" t="s">
        <v>1270</v>
      </c>
      <c r="S391" s="82">
        <v>3</v>
      </c>
      <c r="T391" s="70" t="s">
        <v>727</v>
      </c>
      <c r="U391" s="70">
        <v>80124010150</v>
      </c>
      <c r="V391" s="27" t="s">
        <v>1310</v>
      </c>
    </row>
    <row r="392" spans="1:22" ht="41.25">
      <c r="A392" s="66">
        <v>387</v>
      </c>
      <c r="B392" s="56">
        <v>43840</v>
      </c>
      <c r="C392" s="65" t="s">
        <v>1254</v>
      </c>
      <c r="D392" s="148" t="s">
        <v>1255</v>
      </c>
      <c r="E392" s="45">
        <v>1086</v>
      </c>
      <c r="F392" s="61" t="s">
        <v>4</v>
      </c>
      <c r="G392" s="27">
        <v>233</v>
      </c>
      <c r="H392" s="56">
        <v>43840</v>
      </c>
      <c r="I392" s="60">
        <v>43840</v>
      </c>
      <c r="J392" s="61" t="s">
        <v>531</v>
      </c>
      <c r="K392" s="70" t="s">
        <v>532</v>
      </c>
      <c r="L392" s="56">
        <v>43843</v>
      </c>
      <c r="M392" s="7">
        <f t="shared" si="34"/>
        <v>1086</v>
      </c>
      <c r="N392" s="67">
        <v>0.1</v>
      </c>
      <c r="O392" s="24">
        <f t="shared" si="33"/>
        <v>1194.6</v>
      </c>
      <c r="P392" s="45">
        <v>1194.6</v>
      </c>
      <c r="Q392" s="61" t="s">
        <v>1256</v>
      </c>
      <c r="R392" s="70" t="s">
        <v>1257</v>
      </c>
      <c r="S392" s="82">
        <v>3</v>
      </c>
      <c r="T392" s="70" t="s">
        <v>727</v>
      </c>
      <c r="U392" s="70">
        <v>80124010150</v>
      </c>
      <c r="V392" s="27" t="s">
        <v>594</v>
      </c>
    </row>
    <row r="393" spans="1:22" ht="27" customHeight="1">
      <c r="A393" s="66">
        <v>388</v>
      </c>
      <c r="B393" s="56">
        <v>43844</v>
      </c>
      <c r="C393" s="65" t="s">
        <v>1260</v>
      </c>
      <c r="D393" s="148" t="s">
        <v>1258</v>
      </c>
      <c r="E393" s="45">
        <v>506.58</v>
      </c>
      <c r="F393" s="61" t="s">
        <v>4</v>
      </c>
      <c r="G393" s="27">
        <v>232</v>
      </c>
      <c r="H393" s="56">
        <v>43844</v>
      </c>
      <c r="I393" s="60">
        <v>43845</v>
      </c>
      <c r="J393" s="61" t="s">
        <v>1262</v>
      </c>
      <c r="K393" s="70" t="s">
        <v>1263</v>
      </c>
      <c r="L393" s="56">
        <v>43845</v>
      </c>
      <c r="M393" s="7">
        <f t="shared" si="34"/>
        <v>506.58</v>
      </c>
      <c r="N393" s="67">
        <v>0.22</v>
      </c>
      <c r="O393" s="24">
        <f t="shared" si="33"/>
        <v>618.03</v>
      </c>
      <c r="P393" s="45">
        <v>506.58</v>
      </c>
      <c r="Q393" s="61" t="s">
        <v>1262</v>
      </c>
      <c r="R393" s="70" t="s">
        <v>1263</v>
      </c>
      <c r="S393" s="82">
        <v>1</v>
      </c>
      <c r="T393" s="70" t="s">
        <v>727</v>
      </c>
      <c r="U393" s="70">
        <v>80124010150</v>
      </c>
      <c r="V393" s="27" t="s">
        <v>594</v>
      </c>
    </row>
    <row r="394" spans="1:22" ht="27" customHeight="1">
      <c r="A394" s="66">
        <v>389</v>
      </c>
      <c r="B394" s="56">
        <v>43845</v>
      </c>
      <c r="C394" s="65" t="s">
        <v>1259</v>
      </c>
      <c r="D394" s="148" t="s">
        <v>1261</v>
      </c>
      <c r="E394" s="45">
        <v>538.71</v>
      </c>
      <c r="F394" s="61" t="s">
        <v>4</v>
      </c>
      <c r="G394" s="27">
        <v>231</v>
      </c>
      <c r="H394" s="56">
        <v>43845</v>
      </c>
      <c r="I394" s="60">
        <v>43845</v>
      </c>
      <c r="J394" s="61" t="s">
        <v>1264</v>
      </c>
      <c r="K394" s="70" t="s">
        <v>1265</v>
      </c>
      <c r="L394" s="56">
        <v>43845</v>
      </c>
      <c r="M394" s="7">
        <f t="shared" si="34"/>
        <v>538.71</v>
      </c>
      <c r="N394" s="67">
        <v>0.22</v>
      </c>
      <c r="O394" s="24">
        <f>ROUND(M394+M394*N394,2)</f>
        <v>657.23</v>
      </c>
      <c r="P394" s="45">
        <v>538.71</v>
      </c>
      <c r="Q394" s="61" t="s">
        <v>1264</v>
      </c>
      <c r="R394" s="70" t="s">
        <v>1265</v>
      </c>
      <c r="S394" s="82">
        <v>1</v>
      </c>
      <c r="T394" s="70" t="s">
        <v>727</v>
      </c>
      <c r="U394" s="70">
        <v>80124010150</v>
      </c>
      <c r="V394" s="27" t="s">
        <v>594</v>
      </c>
    </row>
    <row r="395" spans="1:22" ht="110.25">
      <c r="A395" s="66">
        <v>390</v>
      </c>
      <c r="B395" s="56">
        <v>43865</v>
      </c>
      <c r="C395" s="65" t="s">
        <v>1271</v>
      </c>
      <c r="D395" s="148" t="s">
        <v>1329</v>
      </c>
      <c r="E395" s="45">
        <v>20000</v>
      </c>
      <c r="F395" s="61" t="s">
        <v>159</v>
      </c>
      <c r="G395" s="27">
        <v>230</v>
      </c>
      <c r="H395" s="56">
        <v>43867</v>
      </c>
      <c r="I395" s="60">
        <v>43882</v>
      </c>
      <c r="J395" s="61" t="s">
        <v>1326</v>
      </c>
      <c r="K395" s="70" t="s">
        <v>1327</v>
      </c>
      <c r="L395" s="56"/>
      <c r="M395" s="117">
        <v>15809</v>
      </c>
      <c r="N395" s="67">
        <v>0.22</v>
      </c>
      <c r="O395" s="24">
        <f>ROUND(M395+M395*N395,2)</f>
        <v>19286.98</v>
      </c>
      <c r="P395" s="132"/>
      <c r="Q395" s="61" t="s">
        <v>1331</v>
      </c>
      <c r="R395" s="70" t="s">
        <v>1330</v>
      </c>
      <c r="S395" s="82">
        <v>7</v>
      </c>
      <c r="T395" s="70" t="s">
        <v>727</v>
      </c>
      <c r="U395" s="70">
        <v>80124010150</v>
      </c>
      <c r="V395" s="27" t="s">
        <v>594</v>
      </c>
    </row>
    <row r="396" spans="1:22" ht="27" customHeight="1">
      <c r="A396" s="66">
        <v>391</v>
      </c>
      <c r="B396" s="56">
        <v>43867</v>
      </c>
      <c r="C396" s="65" t="s">
        <v>1273</v>
      </c>
      <c r="D396" s="148" t="s">
        <v>1272</v>
      </c>
      <c r="E396" s="45">
        <f>5*118</f>
        <v>590</v>
      </c>
      <c r="F396" s="61" t="s">
        <v>4</v>
      </c>
      <c r="G396" s="27">
        <v>229</v>
      </c>
      <c r="H396" s="56">
        <v>43868</v>
      </c>
      <c r="I396" s="60">
        <v>43868</v>
      </c>
      <c r="J396" s="61" t="s">
        <v>415</v>
      </c>
      <c r="K396" s="70" t="s">
        <v>411</v>
      </c>
      <c r="L396" s="56">
        <v>43868</v>
      </c>
      <c r="M396" s="7">
        <f t="shared" si="34"/>
        <v>590</v>
      </c>
      <c r="N396" s="67">
        <v>0</v>
      </c>
      <c r="O396" s="24">
        <f t="shared" si="33"/>
        <v>590</v>
      </c>
      <c r="P396" s="45">
        <v>590</v>
      </c>
      <c r="Q396" s="61" t="s">
        <v>415</v>
      </c>
      <c r="R396" s="70" t="s">
        <v>411</v>
      </c>
      <c r="S396" s="82">
        <v>1</v>
      </c>
      <c r="T396" s="70" t="s">
        <v>727</v>
      </c>
      <c r="U396" s="70">
        <v>80124010150</v>
      </c>
      <c r="V396" s="27" t="s">
        <v>594</v>
      </c>
    </row>
    <row r="397" spans="1:22" ht="27" customHeight="1">
      <c r="A397" s="66">
        <v>392</v>
      </c>
      <c r="B397" s="56">
        <v>43867</v>
      </c>
      <c r="C397" s="65" t="s">
        <v>1274</v>
      </c>
      <c r="D397" s="148" t="s">
        <v>1275</v>
      </c>
      <c r="E397" s="45">
        <v>805</v>
      </c>
      <c r="F397" s="61" t="s">
        <v>4</v>
      </c>
      <c r="G397" s="27">
        <v>228</v>
      </c>
      <c r="H397" s="56">
        <v>43868</v>
      </c>
      <c r="I397" s="60">
        <v>43868</v>
      </c>
      <c r="J397" s="61" t="s">
        <v>415</v>
      </c>
      <c r="K397" s="70" t="s">
        <v>411</v>
      </c>
      <c r="L397" s="56">
        <v>43868</v>
      </c>
      <c r="M397" s="7">
        <f>E397</f>
        <v>805</v>
      </c>
      <c r="N397" s="67">
        <v>0</v>
      </c>
      <c r="O397" s="24">
        <f>ROUND(M397+M397*N397,2)</f>
        <v>805</v>
      </c>
      <c r="P397" s="45">
        <v>805</v>
      </c>
      <c r="Q397" s="61" t="s">
        <v>415</v>
      </c>
      <c r="R397" s="70" t="s">
        <v>411</v>
      </c>
      <c r="S397" s="82">
        <v>1</v>
      </c>
      <c r="T397" s="70" t="s">
        <v>727</v>
      </c>
      <c r="U397" s="70">
        <v>80124010150</v>
      </c>
      <c r="V397" s="27" t="s">
        <v>594</v>
      </c>
    </row>
    <row r="398" spans="1:22" s="142" customFormat="1" ht="96">
      <c r="A398" s="118">
        <v>393</v>
      </c>
      <c r="B398" s="119">
        <v>43874</v>
      </c>
      <c r="C398" s="120" t="s">
        <v>1276</v>
      </c>
      <c r="D398" s="143" t="s">
        <v>1368</v>
      </c>
      <c r="E398" s="121">
        <v>840</v>
      </c>
      <c r="F398" s="122" t="s">
        <v>4</v>
      </c>
      <c r="G398" s="123">
        <v>227</v>
      </c>
      <c r="H398" s="119">
        <v>43874</v>
      </c>
      <c r="I398" s="140">
        <v>43874</v>
      </c>
      <c r="J398" s="122" t="s">
        <v>1278</v>
      </c>
      <c r="K398" s="78" t="s">
        <v>813</v>
      </c>
      <c r="L398" s="119">
        <v>43875</v>
      </c>
      <c r="M398" s="7" t="s">
        <v>637</v>
      </c>
      <c r="N398" s="126">
        <v>0.1</v>
      </c>
      <c r="O398" s="24" t="s">
        <v>637</v>
      </c>
      <c r="P398" s="45" t="s">
        <v>637</v>
      </c>
      <c r="Q398" s="122" t="s">
        <v>1283</v>
      </c>
      <c r="R398" s="78" t="s">
        <v>1277</v>
      </c>
      <c r="S398" s="83">
        <v>4</v>
      </c>
      <c r="T398" s="78" t="s">
        <v>727</v>
      </c>
      <c r="U398" s="78">
        <v>80124010150</v>
      </c>
      <c r="V398" s="27" t="s">
        <v>1310</v>
      </c>
    </row>
    <row r="399" spans="1:22" s="142" customFormat="1" ht="27" customHeight="1">
      <c r="A399" s="118">
        <v>394</v>
      </c>
      <c r="B399" s="119">
        <v>43875</v>
      </c>
      <c r="C399" s="120" t="s">
        <v>1284</v>
      </c>
      <c r="D399" s="143" t="s">
        <v>1369</v>
      </c>
      <c r="E399" s="121">
        <v>180</v>
      </c>
      <c r="F399" s="122" t="s">
        <v>4</v>
      </c>
      <c r="G399" s="123">
        <v>226</v>
      </c>
      <c r="H399" s="119">
        <v>43875</v>
      </c>
      <c r="I399" s="140">
        <v>43875</v>
      </c>
      <c r="J399" s="122" t="s">
        <v>535</v>
      </c>
      <c r="K399" s="78" t="s">
        <v>536</v>
      </c>
      <c r="L399" s="119">
        <v>43875</v>
      </c>
      <c r="M399" s="7" t="s">
        <v>637</v>
      </c>
      <c r="N399" s="126">
        <v>0.22</v>
      </c>
      <c r="O399" s="24" t="s">
        <v>637</v>
      </c>
      <c r="P399" s="45" t="s">
        <v>637</v>
      </c>
      <c r="Q399" s="122" t="s">
        <v>535</v>
      </c>
      <c r="R399" s="78" t="s">
        <v>536</v>
      </c>
      <c r="S399" s="83">
        <v>1</v>
      </c>
      <c r="T399" s="78" t="s">
        <v>727</v>
      </c>
      <c r="U399" s="78">
        <v>80124010150</v>
      </c>
      <c r="V399" s="27" t="s">
        <v>1310</v>
      </c>
    </row>
    <row r="400" spans="1:22" s="142" customFormat="1" ht="27" customHeight="1">
      <c r="A400" s="118">
        <v>395</v>
      </c>
      <c r="B400" s="119">
        <v>43875</v>
      </c>
      <c r="C400" s="120" t="s">
        <v>1280</v>
      </c>
      <c r="D400" s="143" t="s">
        <v>1370</v>
      </c>
      <c r="E400" s="121">
        <f>148*8+60+60</f>
        <v>1304</v>
      </c>
      <c r="F400" s="122" t="s">
        <v>4</v>
      </c>
      <c r="G400" s="123">
        <v>225</v>
      </c>
      <c r="H400" s="119">
        <v>43875</v>
      </c>
      <c r="I400" s="140">
        <v>43875</v>
      </c>
      <c r="J400" s="122" t="s">
        <v>1281</v>
      </c>
      <c r="K400" s="78" t="s">
        <v>1282</v>
      </c>
      <c r="L400" s="119">
        <v>43875</v>
      </c>
      <c r="M400" s="7" t="s">
        <v>637</v>
      </c>
      <c r="N400" s="126">
        <v>0</v>
      </c>
      <c r="O400" s="24" t="s">
        <v>637</v>
      </c>
      <c r="P400" s="45" t="s">
        <v>637</v>
      </c>
      <c r="Q400" s="122" t="s">
        <v>1281</v>
      </c>
      <c r="R400" s="78" t="s">
        <v>1282</v>
      </c>
      <c r="S400" s="83">
        <v>1</v>
      </c>
      <c r="T400" s="78" t="s">
        <v>727</v>
      </c>
      <c r="U400" s="78">
        <v>80124010150</v>
      </c>
      <c r="V400" s="27" t="s">
        <v>1310</v>
      </c>
    </row>
    <row r="401" spans="1:22" s="142" customFormat="1" ht="41.25">
      <c r="A401" s="118">
        <v>396</v>
      </c>
      <c r="B401" s="119">
        <v>43878</v>
      </c>
      <c r="C401" s="120" t="s">
        <v>1285</v>
      </c>
      <c r="D401" s="143" t="s">
        <v>1371</v>
      </c>
      <c r="E401" s="121">
        <v>1720</v>
      </c>
      <c r="F401" s="122" t="s">
        <v>4</v>
      </c>
      <c r="G401" s="123">
        <v>224</v>
      </c>
      <c r="H401" s="119">
        <v>43878</v>
      </c>
      <c r="I401" s="140">
        <v>43878</v>
      </c>
      <c r="J401" s="122" t="s">
        <v>990</v>
      </c>
      <c r="K401" s="124" t="s">
        <v>989</v>
      </c>
      <c r="L401" s="119">
        <v>43879</v>
      </c>
      <c r="M401" s="7" t="s">
        <v>637</v>
      </c>
      <c r="N401" s="126">
        <v>0.1</v>
      </c>
      <c r="O401" s="24" t="s">
        <v>637</v>
      </c>
      <c r="P401" s="45" t="s">
        <v>637</v>
      </c>
      <c r="Q401" s="122" t="s">
        <v>1286</v>
      </c>
      <c r="R401" s="124" t="s">
        <v>1287</v>
      </c>
      <c r="S401" s="83">
        <v>3</v>
      </c>
      <c r="T401" s="78" t="s">
        <v>727</v>
      </c>
      <c r="U401" s="78">
        <v>80124010150</v>
      </c>
      <c r="V401" s="27" t="s">
        <v>1310</v>
      </c>
    </row>
    <row r="402" spans="1:22" s="142" customFormat="1" ht="69">
      <c r="A402" s="118">
        <v>397</v>
      </c>
      <c r="B402" s="119">
        <v>43880</v>
      </c>
      <c r="C402" s="120" t="s">
        <v>1288</v>
      </c>
      <c r="D402" s="143" t="s">
        <v>1372</v>
      </c>
      <c r="E402" s="121">
        <v>750</v>
      </c>
      <c r="F402" s="122" t="s">
        <v>4</v>
      </c>
      <c r="G402" s="123">
        <v>223</v>
      </c>
      <c r="H402" s="119">
        <v>43880</v>
      </c>
      <c r="I402" s="119">
        <v>43880</v>
      </c>
      <c r="J402" s="122" t="s">
        <v>407</v>
      </c>
      <c r="K402" s="78" t="s">
        <v>408</v>
      </c>
      <c r="L402" s="119">
        <v>43880</v>
      </c>
      <c r="M402" s="7" t="s">
        <v>637</v>
      </c>
      <c r="N402" s="126">
        <v>0.1</v>
      </c>
      <c r="O402" s="24" t="s">
        <v>637</v>
      </c>
      <c r="P402" s="45" t="s">
        <v>637</v>
      </c>
      <c r="Q402" s="122" t="s">
        <v>1295</v>
      </c>
      <c r="R402" s="78" t="s">
        <v>1296</v>
      </c>
      <c r="S402" s="83">
        <v>2</v>
      </c>
      <c r="T402" s="78" t="s">
        <v>727</v>
      </c>
      <c r="U402" s="78">
        <v>80124010150</v>
      </c>
      <c r="V402" s="27" t="s">
        <v>1310</v>
      </c>
    </row>
    <row r="403" spans="1:22" ht="27" customHeight="1">
      <c r="A403" s="118">
        <v>398</v>
      </c>
      <c r="B403" s="119">
        <v>43881</v>
      </c>
      <c r="C403" s="120" t="s">
        <v>1291</v>
      </c>
      <c r="D403" s="143" t="s">
        <v>1388</v>
      </c>
      <c r="E403" s="121">
        <v>900</v>
      </c>
      <c r="F403" s="122" t="s">
        <v>4</v>
      </c>
      <c r="G403" s="123">
        <v>222</v>
      </c>
      <c r="H403" s="119">
        <v>43881</v>
      </c>
      <c r="I403" s="140">
        <v>43881</v>
      </c>
      <c r="J403" s="122" t="s">
        <v>1289</v>
      </c>
      <c r="K403" s="78" t="s">
        <v>1290</v>
      </c>
      <c r="L403" s="119">
        <v>43881</v>
      </c>
      <c r="M403" s="7" t="s">
        <v>637</v>
      </c>
      <c r="N403" s="67">
        <v>0</v>
      </c>
      <c r="O403" s="24" t="s">
        <v>637</v>
      </c>
      <c r="P403" s="45" t="s">
        <v>637</v>
      </c>
      <c r="Q403" s="122" t="s">
        <v>1289</v>
      </c>
      <c r="R403" s="78" t="s">
        <v>1290</v>
      </c>
      <c r="S403" s="83">
        <v>1</v>
      </c>
      <c r="T403" s="78" t="s">
        <v>727</v>
      </c>
      <c r="U403" s="78">
        <v>80124010150</v>
      </c>
      <c r="V403" s="27" t="s">
        <v>1310</v>
      </c>
    </row>
    <row r="404" spans="1:22" s="142" customFormat="1" ht="54.75">
      <c r="A404" s="118">
        <v>399</v>
      </c>
      <c r="B404" s="119">
        <v>43881</v>
      </c>
      <c r="C404" s="120" t="s">
        <v>1292</v>
      </c>
      <c r="D404" s="143" t="s">
        <v>1373</v>
      </c>
      <c r="E404" s="121">
        <v>800</v>
      </c>
      <c r="F404" s="122" t="s">
        <v>4</v>
      </c>
      <c r="G404" s="123">
        <v>221</v>
      </c>
      <c r="H404" s="119">
        <v>43881</v>
      </c>
      <c r="I404" s="140">
        <v>43881</v>
      </c>
      <c r="J404" s="122" t="s">
        <v>43</v>
      </c>
      <c r="K404" s="78" t="s">
        <v>44</v>
      </c>
      <c r="L404" s="119">
        <v>43881</v>
      </c>
      <c r="M404" s="7" t="s">
        <v>637</v>
      </c>
      <c r="N404" s="126">
        <v>0.1</v>
      </c>
      <c r="O404" s="24" t="s">
        <v>637</v>
      </c>
      <c r="P404" s="45" t="s">
        <v>637</v>
      </c>
      <c r="Q404" s="122" t="s">
        <v>1294</v>
      </c>
      <c r="R404" s="78" t="s">
        <v>1293</v>
      </c>
      <c r="S404" s="83">
        <v>3</v>
      </c>
      <c r="T404" s="78" t="s">
        <v>727</v>
      </c>
      <c r="U404" s="78">
        <v>80124010150</v>
      </c>
      <c r="V404" s="27" t="s">
        <v>1310</v>
      </c>
    </row>
    <row r="405" spans="1:22" s="142" customFormat="1" ht="41.25">
      <c r="A405" s="118">
        <v>400</v>
      </c>
      <c r="B405" s="119">
        <v>43882</v>
      </c>
      <c r="C405" s="120" t="s">
        <v>1297</v>
      </c>
      <c r="D405" s="143" t="s">
        <v>1311</v>
      </c>
      <c r="E405" s="121">
        <v>818.18</v>
      </c>
      <c r="F405" s="122" t="s">
        <v>4</v>
      </c>
      <c r="G405" s="123"/>
      <c r="H405" s="119">
        <v>43882</v>
      </c>
      <c r="I405" s="140">
        <v>43882</v>
      </c>
      <c r="J405" s="122" t="s">
        <v>523</v>
      </c>
      <c r="K405" s="78" t="s">
        <v>524</v>
      </c>
      <c r="L405" s="119"/>
      <c r="M405" s="7" t="s">
        <v>637</v>
      </c>
      <c r="N405" s="126">
        <v>0.1</v>
      </c>
      <c r="O405" s="24" t="s">
        <v>637</v>
      </c>
      <c r="P405" s="45" t="s">
        <v>637</v>
      </c>
      <c r="Q405" s="122" t="s">
        <v>1299</v>
      </c>
      <c r="R405" s="78" t="s">
        <v>1298</v>
      </c>
      <c r="S405" s="83">
        <v>2</v>
      </c>
      <c r="T405" s="78" t="s">
        <v>727</v>
      </c>
      <c r="U405" s="78">
        <v>80124010150</v>
      </c>
      <c r="V405" s="27" t="s">
        <v>1310</v>
      </c>
    </row>
    <row r="406" spans="1:22" s="142" customFormat="1" ht="28.5">
      <c r="A406" s="118">
        <v>401</v>
      </c>
      <c r="B406" s="119">
        <v>43882</v>
      </c>
      <c r="C406" s="120" t="s">
        <v>1300</v>
      </c>
      <c r="D406" s="143" t="s">
        <v>1312</v>
      </c>
      <c r="E406" s="121">
        <v>520</v>
      </c>
      <c r="F406" s="122" t="s">
        <v>4</v>
      </c>
      <c r="G406" s="123"/>
      <c r="H406" s="119">
        <v>43882</v>
      </c>
      <c r="I406" s="140">
        <v>43882</v>
      </c>
      <c r="J406" s="122" t="s">
        <v>990</v>
      </c>
      <c r="K406" s="124" t="s">
        <v>989</v>
      </c>
      <c r="L406" s="119"/>
      <c r="M406" s="7" t="s">
        <v>637</v>
      </c>
      <c r="N406" s="126">
        <v>0.1</v>
      </c>
      <c r="O406" s="24" t="s">
        <v>637</v>
      </c>
      <c r="P406" s="45" t="s">
        <v>637</v>
      </c>
      <c r="Q406" s="122" t="s">
        <v>1301</v>
      </c>
      <c r="R406" s="78" t="s">
        <v>1302</v>
      </c>
      <c r="S406" s="83">
        <v>2</v>
      </c>
      <c r="T406" s="78" t="s">
        <v>727</v>
      </c>
      <c r="U406" s="78">
        <v>80124010150</v>
      </c>
      <c r="V406" s="27" t="s">
        <v>1310</v>
      </c>
    </row>
    <row r="407" spans="1:22" ht="27" customHeight="1">
      <c r="A407" s="118">
        <v>402</v>
      </c>
      <c r="B407" s="119">
        <v>43885</v>
      </c>
      <c r="C407" s="120" t="s">
        <v>1303</v>
      </c>
      <c r="D407" s="143" t="s">
        <v>1376</v>
      </c>
      <c r="E407" s="121">
        <f>55*2</f>
        <v>110</v>
      </c>
      <c r="F407" s="122" t="s">
        <v>4</v>
      </c>
      <c r="G407" s="123">
        <v>218</v>
      </c>
      <c r="H407" s="119">
        <v>43896</v>
      </c>
      <c r="I407" s="140">
        <v>43896</v>
      </c>
      <c r="J407" s="122" t="s">
        <v>1313</v>
      </c>
      <c r="K407" s="78" t="s">
        <v>1314</v>
      </c>
      <c r="L407" s="119"/>
      <c r="M407" s="7" t="s">
        <v>637</v>
      </c>
      <c r="N407" s="126">
        <v>0</v>
      </c>
      <c r="O407" s="24" t="s">
        <v>637</v>
      </c>
      <c r="P407" s="45" t="s">
        <v>637</v>
      </c>
      <c r="Q407" s="122" t="s">
        <v>1313</v>
      </c>
      <c r="R407" s="78" t="s">
        <v>1314</v>
      </c>
      <c r="S407" s="83">
        <v>1</v>
      </c>
      <c r="T407" s="78" t="s">
        <v>727</v>
      </c>
      <c r="U407" s="78">
        <v>80124010150</v>
      </c>
      <c r="V407" s="27" t="s">
        <v>1310</v>
      </c>
    </row>
    <row r="408" spans="1:22" ht="27" customHeight="1">
      <c r="A408" s="66">
        <v>403</v>
      </c>
      <c r="B408" s="56">
        <v>43893</v>
      </c>
      <c r="C408" s="65" t="s">
        <v>1305</v>
      </c>
      <c r="D408" s="148" t="s">
        <v>1304</v>
      </c>
      <c r="E408" s="45">
        <v>824.6</v>
      </c>
      <c r="F408" s="61" t="s">
        <v>4</v>
      </c>
      <c r="G408" s="27">
        <v>220</v>
      </c>
      <c r="H408" s="56">
        <v>43893</v>
      </c>
      <c r="I408" s="56">
        <v>43893</v>
      </c>
      <c r="J408" s="8" t="s">
        <v>277</v>
      </c>
      <c r="K408" s="70" t="s">
        <v>278</v>
      </c>
      <c r="L408" s="56">
        <v>43893</v>
      </c>
      <c r="M408" s="7">
        <f>E408</f>
        <v>824.6</v>
      </c>
      <c r="N408" s="67">
        <v>0.22</v>
      </c>
      <c r="O408" s="24">
        <f>ROUND(M408+M408*N408,2)</f>
        <v>1006.01</v>
      </c>
      <c r="P408" s="45">
        <v>824.6</v>
      </c>
      <c r="Q408" s="8" t="s">
        <v>277</v>
      </c>
      <c r="R408" s="70" t="s">
        <v>278</v>
      </c>
      <c r="S408" s="82">
        <v>1</v>
      </c>
      <c r="T408" s="70" t="s">
        <v>727</v>
      </c>
      <c r="U408" s="70">
        <v>80124010150</v>
      </c>
      <c r="V408" s="27" t="s">
        <v>594</v>
      </c>
    </row>
    <row r="409" spans="1:22" ht="27" customHeight="1">
      <c r="A409" s="66">
        <v>404</v>
      </c>
      <c r="B409" s="56">
        <v>43893</v>
      </c>
      <c r="C409" s="65" t="s">
        <v>1306</v>
      </c>
      <c r="D409" s="148" t="s">
        <v>1307</v>
      </c>
      <c r="E409" s="45">
        <v>50</v>
      </c>
      <c r="F409" s="61" t="s">
        <v>4</v>
      </c>
      <c r="G409" s="27">
        <v>219</v>
      </c>
      <c r="H409" s="56">
        <v>43893</v>
      </c>
      <c r="I409" s="56">
        <v>43893</v>
      </c>
      <c r="J409" s="61" t="s">
        <v>1308</v>
      </c>
      <c r="K409" s="70" t="s">
        <v>1309</v>
      </c>
      <c r="L409" s="56">
        <v>43894</v>
      </c>
      <c r="M409" s="7">
        <f>E409</f>
        <v>50</v>
      </c>
      <c r="N409" s="67">
        <v>0.22</v>
      </c>
      <c r="O409" s="24">
        <f>ROUND(M409+M409*N409,2)</f>
        <v>61</v>
      </c>
      <c r="P409" s="45">
        <v>50</v>
      </c>
      <c r="Q409" s="61" t="s">
        <v>1308</v>
      </c>
      <c r="R409" s="70" t="s">
        <v>1309</v>
      </c>
      <c r="S409" s="82">
        <v>1</v>
      </c>
      <c r="T409" s="70" t="s">
        <v>727</v>
      </c>
      <c r="U409" s="70">
        <v>80124010150</v>
      </c>
      <c r="V409" s="27" t="s">
        <v>594</v>
      </c>
    </row>
    <row r="410" spans="1:22" ht="27" customHeight="1">
      <c r="A410" s="66">
        <v>405</v>
      </c>
      <c r="B410" s="56">
        <v>43913</v>
      </c>
      <c r="C410" s="65" t="s">
        <v>1315</v>
      </c>
      <c r="D410" s="148" t="s">
        <v>1316</v>
      </c>
      <c r="E410" s="45">
        <v>4050</v>
      </c>
      <c r="F410" s="61" t="s">
        <v>732</v>
      </c>
      <c r="G410" s="27">
        <v>217</v>
      </c>
      <c r="H410" s="56">
        <v>43913</v>
      </c>
      <c r="I410" s="60">
        <v>43913</v>
      </c>
      <c r="J410" s="61" t="s">
        <v>688</v>
      </c>
      <c r="K410" s="70" t="s">
        <v>689</v>
      </c>
      <c r="L410" s="56">
        <v>43914</v>
      </c>
      <c r="M410" s="7">
        <f>E410</f>
        <v>4050</v>
      </c>
      <c r="N410" s="67">
        <v>0.22</v>
      </c>
      <c r="O410" s="24">
        <f>ROUND(M410+M410*N410,2)</f>
        <v>4941</v>
      </c>
      <c r="P410" s="45">
        <v>4050</v>
      </c>
      <c r="Q410" s="61" t="s">
        <v>688</v>
      </c>
      <c r="R410" s="70" t="s">
        <v>689</v>
      </c>
      <c r="S410" s="82">
        <v>1</v>
      </c>
      <c r="T410" s="70" t="s">
        <v>727</v>
      </c>
      <c r="U410" s="70">
        <v>80124010150</v>
      </c>
      <c r="V410" s="27" t="s">
        <v>594</v>
      </c>
    </row>
    <row r="411" spans="1:22" ht="27" customHeight="1">
      <c r="A411" s="66">
        <v>406</v>
      </c>
      <c r="B411" s="56">
        <v>43916</v>
      </c>
      <c r="C411" s="65" t="s">
        <v>1317</v>
      </c>
      <c r="D411" s="148" t="s">
        <v>1318</v>
      </c>
      <c r="E411" s="45">
        <v>480</v>
      </c>
      <c r="F411" s="61" t="s">
        <v>4</v>
      </c>
      <c r="G411" s="27">
        <v>215</v>
      </c>
      <c r="H411" s="56">
        <v>43916</v>
      </c>
      <c r="I411" s="60">
        <v>43916</v>
      </c>
      <c r="J411" s="61" t="s">
        <v>509</v>
      </c>
      <c r="K411" s="70" t="s">
        <v>510</v>
      </c>
      <c r="L411" s="56">
        <v>43916</v>
      </c>
      <c r="M411" s="7">
        <f aca="true" t="shared" si="35" ref="M411:M420">E411</f>
        <v>480</v>
      </c>
      <c r="N411" s="67">
        <v>0.22</v>
      </c>
      <c r="O411" s="24">
        <f aca="true" t="shared" si="36" ref="O411:O420">ROUND(M411+M411*N411,2)</f>
        <v>585.6</v>
      </c>
      <c r="P411" s="45">
        <v>585</v>
      </c>
      <c r="Q411" s="61" t="s">
        <v>509</v>
      </c>
      <c r="R411" s="70" t="s">
        <v>510</v>
      </c>
      <c r="S411" s="82">
        <v>1</v>
      </c>
      <c r="T411" s="70" t="s">
        <v>727</v>
      </c>
      <c r="U411" s="70">
        <v>80124010150</v>
      </c>
      <c r="V411" s="27" t="s">
        <v>594</v>
      </c>
    </row>
    <row r="412" spans="1:22" ht="27" customHeight="1">
      <c r="A412" s="66">
        <v>407</v>
      </c>
      <c r="B412" s="56">
        <v>43916</v>
      </c>
      <c r="C412" s="65" t="s">
        <v>1346</v>
      </c>
      <c r="D412" s="148" t="s">
        <v>1319</v>
      </c>
      <c r="E412" s="45">
        <f>362+4*30</f>
        <v>482</v>
      </c>
      <c r="F412" s="61" t="s">
        <v>4</v>
      </c>
      <c r="G412" s="27">
        <v>216</v>
      </c>
      <c r="H412" s="56">
        <v>43916</v>
      </c>
      <c r="I412" s="60">
        <v>43916</v>
      </c>
      <c r="J412" s="61" t="s">
        <v>265</v>
      </c>
      <c r="K412" s="70" t="s">
        <v>268</v>
      </c>
      <c r="L412" s="56">
        <v>43917</v>
      </c>
      <c r="M412" s="7">
        <f t="shared" si="35"/>
        <v>482</v>
      </c>
      <c r="N412" s="67">
        <v>0.22</v>
      </c>
      <c r="O412" s="24">
        <f t="shared" si="36"/>
        <v>588.04</v>
      </c>
      <c r="P412" s="45">
        <v>482</v>
      </c>
      <c r="Q412" s="61" t="s">
        <v>1320</v>
      </c>
      <c r="R412" s="70" t="s">
        <v>1320</v>
      </c>
      <c r="S412" s="82">
        <v>1</v>
      </c>
      <c r="T412" s="70" t="s">
        <v>727</v>
      </c>
      <c r="U412" s="70">
        <v>80124010150</v>
      </c>
      <c r="V412" s="27" t="s">
        <v>594</v>
      </c>
    </row>
    <row r="413" spans="1:22" ht="27" customHeight="1">
      <c r="A413" s="66">
        <v>408</v>
      </c>
      <c r="B413" s="56">
        <v>43917</v>
      </c>
      <c r="C413" s="65" t="s">
        <v>1321</v>
      </c>
      <c r="D413" s="148" t="s">
        <v>1323</v>
      </c>
      <c r="E413" s="45">
        <v>260.89</v>
      </c>
      <c r="F413" s="61" t="s">
        <v>4</v>
      </c>
      <c r="G413" s="27">
        <v>214</v>
      </c>
      <c r="H413" s="56">
        <v>43917</v>
      </c>
      <c r="I413" s="60">
        <v>43921</v>
      </c>
      <c r="J413" s="61" t="s">
        <v>1375</v>
      </c>
      <c r="K413" s="70" t="s">
        <v>1322</v>
      </c>
      <c r="L413" s="56">
        <v>43921</v>
      </c>
      <c r="M413" s="7">
        <f t="shared" si="35"/>
        <v>260.89</v>
      </c>
      <c r="N413" s="67">
        <v>0</v>
      </c>
      <c r="O413" s="24">
        <f t="shared" si="36"/>
        <v>260.89</v>
      </c>
      <c r="P413" s="45">
        <v>260.89</v>
      </c>
      <c r="Q413" s="61" t="s">
        <v>1375</v>
      </c>
      <c r="R413" s="70" t="s">
        <v>1322</v>
      </c>
      <c r="S413" s="82">
        <v>1</v>
      </c>
      <c r="T413" s="70" t="s">
        <v>727</v>
      </c>
      <c r="U413" s="70">
        <v>80124010150</v>
      </c>
      <c r="V413" s="27" t="s">
        <v>594</v>
      </c>
    </row>
    <row r="414" spans="1:22" ht="27" customHeight="1">
      <c r="A414" s="66">
        <v>409</v>
      </c>
      <c r="B414" s="56">
        <v>43922</v>
      </c>
      <c r="C414" s="65" t="s">
        <v>1332</v>
      </c>
      <c r="D414" s="148" t="s">
        <v>1328</v>
      </c>
      <c r="E414" s="45">
        <v>7290</v>
      </c>
      <c r="F414" s="61" t="s">
        <v>732</v>
      </c>
      <c r="G414" s="27">
        <v>213</v>
      </c>
      <c r="H414" s="56">
        <v>43922</v>
      </c>
      <c r="I414" s="60">
        <v>43922</v>
      </c>
      <c r="J414" s="61" t="s">
        <v>1324</v>
      </c>
      <c r="K414" s="70" t="s">
        <v>1325</v>
      </c>
      <c r="L414" s="56">
        <v>43923</v>
      </c>
      <c r="M414" s="7">
        <f t="shared" si="35"/>
        <v>7290</v>
      </c>
      <c r="N414" s="67">
        <v>0.22</v>
      </c>
      <c r="O414" s="24">
        <f t="shared" si="36"/>
        <v>8893.8</v>
      </c>
      <c r="P414" s="45">
        <v>7290</v>
      </c>
      <c r="Q414" s="61" t="s">
        <v>1324</v>
      </c>
      <c r="R414" s="70" t="s">
        <v>1325</v>
      </c>
      <c r="S414" s="82">
        <v>1</v>
      </c>
      <c r="T414" s="70" t="s">
        <v>727</v>
      </c>
      <c r="U414" s="70">
        <v>80124010150</v>
      </c>
      <c r="V414" s="27" t="s">
        <v>594</v>
      </c>
    </row>
    <row r="415" spans="1:22" s="142" customFormat="1" ht="27" customHeight="1">
      <c r="A415" s="118">
        <v>410</v>
      </c>
      <c r="B415" s="119">
        <v>43929</v>
      </c>
      <c r="C415" s="120" t="s">
        <v>1339</v>
      </c>
      <c r="D415" s="143" t="s">
        <v>1374</v>
      </c>
      <c r="E415" s="121">
        <f>65*2+8*5+10</f>
        <v>180</v>
      </c>
      <c r="F415" s="122" t="s">
        <v>4</v>
      </c>
      <c r="G415" s="123">
        <v>212</v>
      </c>
      <c r="H415" s="119">
        <v>43929</v>
      </c>
      <c r="I415" s="140">
        <v>43929</v>
      </c>
      <c r="J415" s="122" t="s">
        <v>1333</v>
      </c>
      <c r="K415" s="78" t="s">
        <v>1334</v>
      </c>
      <c r="L415" s="119">
        <v>43936</v>
      </c>
      <c r="M415" s="7" t="s">
        <v>637</v>
      </c>
      <c r="N415" s="126">
        <v>0.22</v>
      </c>
      <c r="O415" s="24" t="s">
        <v>637</v>
      </c>
      <c r="P415" s="45" t="s">
        <v>637</v>
      </c>
      <c r="Q415" s="122" t="s">
        <v>1333</v>
      </c>
      <c r="R415" s="78" t="s">
        <v>1334</v>
      </c>
      <c r="S415" s="83">
        <v>1</v>
      </c>
      <c r="T415" s="78" t="s">
        <v>727</v>
      </c>
      <c r="U415" s="78">
        <v>80124010150</v>
      </c>
      <c r="V415" s="27" t="s">
        <v>1310</v>
      </c>
    </row>
    <row r="416" spans="1:22" ht="27" customHeight="1">
      <c r="A416" s="66">
        <v>411</v>
      </c>
      <c r="B416" s="56">
        <v>43942</v>
      </c>
      <c r="C416" s="65" t="s">
        <v>1338</v>
      </c>
      <c r="D416" s="158" t="s">
        <v>1337</v>
      </c>
      <c r="E416" s="45">
        <f>1.07*400+15</f>
        <v>443</v>
      </c>
      <c r="F416" s="61" t="s">
        <v>4</v>
      </c>
      <c r="G416" s="27">
        <v>211</v>
      </c>
      <c r="H416" s="56">
        <v>43942</v>
      </c>
      <c r="I416" s="60">
        <v>43942</v>
      </c>
      <c r="J416" s="61" t="s">
        <v>1335</v>
      </c>
      <c r="K416" s="70" t="s">
        <v>1336</v>
      </c>
      <c r="L416" s="56">
        <v>43943</v>
      </c>
      <c r="M416" s="7">
        <f t="shared" si="35"/>
        <v>443</v>
      </c>
      <c r="N416" s="67">
        <v>0.22</v>
      </c>
      <c r="O416" s="24">
        <f t="shared" si="36"/>
        <v>540.46</v>
      </c>
      <c r="P416" s="45">
        <v>443</v>
      </c>
      <c r="Q416" s="61" t="s">
        <v>1335</v>
      </c>
      <c r="R416" s="70" t="s">
        <v>1336</v>
      </c>
      <c r="S416" s="82">
        <v>1</v>
      </c>
      <c r="T416" s="70" t="s">
        <v>727</v>
      </c>
      <c r="U416" s="70">
        <v>80124010150</v>
      </c>
      <c r="V416" s="27" t="s">
        <v>594</v>
      </c>
    </row>
    <row r="417" spans="1:22" ht="54.75">
      <c r="A417" s="66">
        <v>412</v>
      </c>
      <c r="B417" s="56">
        <v>43945</v>
      </c>
      <c r="C417" s="65" t="s">
        <v>1340</v>
      </c>
      <c r="D417" s="158" t="s">
        <v>1343</v>
      </c>
      <c r="E417" s="45">
        <v>1122.13</v>
      </c>
      <c r="F417" s="61" t="s">
        <v>4</v>
      </c>
      <c r="G417" s="27">
        <v>210</v>
      </c>
      <c r="H417" s="56">
        <v>43945</v>
      </c>
      <c r="I417" s="60">
        <v>43945</v>
      </c>
      <c r="J417" s="61" t="s">
        <v>1341</v>
      </c>
      <c r="K417" s="70" t="s">
        <v>1342</v>
      </c>
      <c r="L417" s="56">
        <v>43945</v>
      </c>
      <c r="M417" s="7">
        <f t="shared" si="35"/>
        <v>1122.13</v>
      </c>
      <c r="N417" s="67">
        <v>0.22</v>
      </c>
      <c r="O417" s="24">
        <f t="shared" si="36"/>
        <v>1369</v>
      </c>
      <c r="P417" s="45">
        <v>1122.13</v>
      </c>
      <c r="Q417" s="61" t="s">
        <v>1358</v>
      </c>
      <c r="R417" s="70" t="s">
        <v>1359</v>
      </c>
      <c r="S417" s="82">
        <v>1</v>
      </c>
      <c r="T417" s="70" t="s">
        <v>727</v>
      </c>
      <c r="U417" s="70">
        <v>80124010150</v>
      </c>
      <c r="V417" s="27" t="s">
        <v>594</v>
      </c>
    </row>
    <row r="418" spans="1:22" ht="123.75">
      <c r="A418" s="66">
        <v>413</v>
      </c>
      <c r="B418" s="56">
        <v>43945</v>
      </c>
      <c r="C418" s="65" t="s">
        <v>1344</v>
      </c>
      <c r="D418" s="158" t="s">
        <v>1345</v>
      </c>
      <c r="E418" s="45">
        <v>267.68</v>
      </c>
      <c r="F418" s="61" t="s">
        <v>4</v>
      </c>
      <c r="G418" s="27">
        <v>209</v>
      </c>
      <c r="H418" s="56">
        <v>43945</v>
      </c>
      <c r="I418" s="60">
        <v>43945</v>
      </c>
      <c r="J418" s="61" t="s">
        <v>720</v>
      </c>
      <c r="K418" s="70" t="s">
        <v>508</v>
      </c>
      <c r="L418" s="56">
        <v>43945</v>
      </c>
      <c r="M418" s="7">
        <f t="shared" si="35"/>
        <v>267.68</v>
      </c>
      <c r="N418" s="67">
        <v>0.22</v>
      </c>
      <c r="O418" s="24">
        <f t="shared" si="36"/>
        <v>326.57</v>
      </c>
      <c r="P418" s="45">
        <v>267.68</v>
      </c>
      <c r="Q418" s="61" t="s">
        <v>1360</v>
      </c>
      <c r="R418" s="70" t="s">
        <v>1361</v>
      </c>
      <c r="S418" s="82">
        <v>1</v>
      </c>
      <c r="T418" s="70" t="s">
        <v>727</v>
      </c>
      <c r="U418" s="70">
        <v>80124010150</v>
      </c>
      <c r="V418" s="27" t="s">
        <v>594</v>
      </c>
    </row>
    <row r="419" spans="1:22" ht="99.75" customHeight="1">
      <c r="A419" s="66">
        <v>414</v>
      </c>
      <c r="B419" s="56">
        <v>43950</v>
      </c>
      <c r="C419" s="65" t="s">
        <v>1347</v>
      </c>
      <c r="D419" s="158" t="s">
        <v>1354</v>
      </c>
      <c r="E419" s="45">
        <f>7.5*20</f>
        <v>150</v>
      </c>
      <c r="F419" s="61" t="s">
        <v>4</v>
      </c>
      <c r="G419" s="27">
        <v>208</v>
      </c>
      <c r="H419" s="56">
        <v>43950</v>
      </c>
      <c r="I419" s="60">
        <v>43950</v>
      </c>
      <c r="J419" s="61" t="s">
        <v>1348</v>
      </c>
      <c r="K419" s="70" t="s">
        <v>1349</v>
      </c>
      <c r="L419" s="56">
        <v>43955</v>
      </c>
      <c r="M419" s="7">
        <f t="shared" si="35"/>
        <v>150</v>
      </c>
      <c r="N419" s="67">
        <v>0.22</v>
      </c>
      <c r="O419" s="24">
        <f t="shared" si="36"/>
        <v>183</v>
      </c>
      <c r="P419" s="45">
        <v>150</v>
      </c>
      <c r="Q419" s="103" t="s">
        <v>1362</v>
      </c>
      <c r="R419" s="159" t="s">
        <v>1357</v>
      </c>
      <c r="S419" s="82">
        <v>4</v>
      </c>
      <c r="T419" s="70" t="s">
        <v>727</v>
      </c>
      <c r="U419" s="70">
        <v>80124010150</v>
      </c>
      <c r="V419" s="27" t="s">
        <v>594</v>
      </c>
    </row>
    <row r="420" spans="1:22" ht="99.75" customHeight="1">
      <c r="A420" s="66">
        <v>415</v>
      </c>
      <c r="B420" s="56">
        <v>43950</v>
      </c>
      <c r="C420" s="65" t="s">
        <v>1350</v>
      </c>
      <c r="D420" s="158" t="s">
        <v>1355</v>
      </c>
      <c r="E420" s="45">
        <f>10.97*200</f>
        <v>2194</v>
      </c>
      <c r="F420" s="61" t="s">
        <v>4</v>
      </c>
      <c r="G420" s="27">
        <v>208</v>
      </c>
      <c r="H420" s="56">
        <v>43950</v>
      </c>
      <c r="I420" s="60">
        <v>43950</v>
      </c>
      <c r="J420" s="61" t="s">
        <v>179</v>
      </c>
      <c r="K420" s="70" t="s">
        <v>180</v>
      </c>
      <c r="L420" s="56">
        <v>43955</v>
      </c>
      <c r="M420" s="7">
        <f t="shared" si="35"/>
        <v>2194</v>
      </c>
      <c r="N420" s="67">
        <v>0.22</v>
      </c>
      <c r="O420" s="24">
        <f t="shared" si="36"/>
        <v>2676.68</v>
      </c>
      <c r="P420" s="45">
        <v>2194</v>
      </c>
      <c r="Q420" s="103" t="s">
        <v>1363</v>
      </c>
      <c r="R420" s="159" t="s">
        <v>1357</v>
      </c>
      <c r="S420" s="82">
        <v>3</v>
      </c>
      <c r="T420" s="70" t="s">
        <v>727</v>
      </c>
      <c r="U420" s="70">
        <v>80124010150</v>
      </c>
      <c r="V420" s="27" t="s">
        <v>594</v>
      </c>
    </row>
    <row r="421" spans="1:22" ht="99.75" customHeight="1">
      <c r="A421" s="66">
        <v>416</v>
      </c>
      <c r="B421" s="56">
        <v>43950</v>
      </c>
      <c r="C421" s="65" t="s">
        <v>1351</v>
      </c>
      <c r="D421" s="158" t="s">
        <v>1356</v>
      </c>
      <c r="E421" s="45">
        <f>0.94*1000+100</f>
        <v>1040</v>
      </c>
      <c r="F421" s="61" t="s">
        <v>4</v>
      </c>
      <c r="G421" s="27">
        <v>208</v>
      </c>
      <c r="H421" s="56">
        <v>43950</v>
      </c>
      <c r="I421" s="60">
        <v>43955</v>
      </c>
      <c r="J421" s="61" t="s">
        <v>1352</v>
      </c>
      <c r="K421" s="70" t="s">
        <v>1353</v>
      </c>
      <c r="L421" s="56">
        <v>43955</v>
      </c>
      <c r="M421" s="7">
        <f aca="true" t="shared" si="37" ref="M421:M431">E421</f>
        <v>1040</v>
      </c>
      <c r="N421" s="67">
        <v>0.22</v>
      </c>
      <c r="O421" s="24">
        <f aca="true" t="shared" si="38" ref="O421:O431">ROUND(M421+M421*N421,2)</f>
        <v>1268.8</v>
      </c>
      <c r="P421" s="45">
        <v>1040</v>
      </c>
      <c r="Q421" s="103" t="s">
        <v>1363</v>
      </c>
      <c r="R421" s="159" t="s">
        <v>1357</v>
      </c>
      <c r="S421" s="82">
        <v>3</v>
      </c>
      <c r="T421" s="70" t="s">
        <v>727</v>
      </c>
      <c r="U421" s="70">
        <v>80124010150</v>
      </c>
      <c r="V421" s="27" t="s">
        <v>594</v>
      </c>
    </row>
    <row r="422" spans="1:22" ht="27" customHeight="1">
      <c r="A422" s="66">
        <v>417</v>
      </c>
      <c r="B422" s="56">
        <v>43969</v>
      </c>
      <c r="C422" s="65" t="s">
        <v>1377</v>
      </c>
      <c r="D422" s="148" t="s">
        <v>1380</v>
      </c>
      <c r="E422" s="45">
        <v>1644</v>
      </c>
      <c r="F422" s="61" t="s">
        <v>4</v>
      </c>
      <c r="G422" s="27">
        <v>207</v>
      </c>
      <c r="H422" s="56">
        <v>43969</v>
      </c>
      <c r="I422" s="60">
        <v>43969</v>
      </c>
      <c r="J422" s="61" t="s">
        <v>1378</v>
      </c>
      <c r="K422" s="70" t="s">
        <v>1379</v>
      </c>
      <c r="L422" s="56">
        <v>43969</v>
      </c>
      <c r="M422" s="7">
        <f t="shared" si="37"/>
        <v>1644</v>
      </c>
      <c r="N422" s="67">
        <v>0.22</v>
      </c>
      <c r="O422" s="24">
        <f t="shared" si="38"/>
        <v>2005.68</v>
      </c>
      <c r="P422" s="45">
        <f>414+1230</f>
        <v>1644</v>
      </c>
      <c r="Q422" s="61" t="s">
        <v>1378</v>
      </c>
      <c r="R422" s="70" t="s">
        <v>1379</v>
      </c>
      <c r="S422" s="82">
        <v>1</v>
      </c>
      <c r="T422" s="70" t="s">
        <v>727</v>
      </c>
      <c r="U422" s="70">
        <v>80124010150</v>
      </c>
      <c r="V422" s="27" t="s">
        <v>594</v>
      </c>
    </row>
    <row r="423" spans="1:22" ht="27" customHeight="1">
      <c r="A423" s="66">
        <v>418</v>
      </c>
      <c r="B423" s="56">
        <v>43980</v>
      </c>
      <c r="C423" s="65" t="s">
        <v>1383</v>
      </c>
      <c r="D423" s="158" t="s">
        <v>1384</v>
      </c>
      <c r="E423" s="45">
        <v>7140</v>
      </c>
      <c r="F423" s="61" t="s">
        <v>732</v>
      </c>
      <c r="G423" s="27">
        <v>206</v>
      </c>
      <c r="H423" s="56">
        <v>43980</v>
      </c>
      <c r="I423" s="60">
        <v>43986</v>
      </c>
      <c r="J423" s="61" t="s">
        <v>1381</v>
      </c>
      <c r="K423" s="70" t="s">
        <v>1382</v>
      </c>
      <c r="L423" s="56">
        <v>43986</v>
      </c>
      <c r="M423" s="7">
        <f t="shared" si="37"/>
        <v>7140</v>
      </c>
      <c r="N423" s="67">
        <v>0.22</v>
      </c>
      <c r="O423" s="24">
        <f t="shared" si="38"/>
        <v>8710.8</v>
      </c>
      <c r="P423" s="45">
        <v>7140</v>
      </c>
      <c r="Q423" s="61" t="s">
        <v>1381</v>
      </c>
      <c r="R423" s="70" t="s">
        <v>1382</v>
      </c>
      <c r="S423" s="82">
        <v>1</v>
      </c>
      <c r="T423" s="70" t="s">
        <v>727</v>
      </c>
      <c r="U423" s="70">
        <v>80124010150</v>
      </c>
      <c r="V423" s="27" t="s">
        <v>594</v>
      </c>
    </row>
    <row r="424" spans="1:22" ht="27" customHeight="1">
      <c r="A424" s="66">
        <v>419</v>
      </c>
      <c r="B424" s="56">
        <v>43987</v>
      </c>
      <c r="C424" s="65" t="s">
        <v>1385</v>
      </c>
      <c r="D424" s="158" t="s">
        <v>1386</v>
      </c>
      <c r="E424" s="45">
        <v>3096</v>
      </c>
      <c r="F424" s="61" t="s">
        <v>732</v>
      </c>
      <c r="G424" s="27">
        <v>205</v>
      </c>
      <c r="H424" s="56">
        <v>43987</v>
      </c>
      <c r="I424" s="60">
        <v>43987</v>
      </c>
      <c r="J424" s="8" t="s">
        <v>86</v>
      </c>
      <c r="K424" s="18" t="s">
        <v>87</v>
      </c>
      <c r="L424" s="56">
        <v>43990</v>
      </c>
      <c r="M424" s="7">
        <f t="shared" si="37"/>
        <v>3096</v>
      </c>
      <c r="N424" s="67">
        <v>0.22</v>
      </c>
      <c r="O424" s="24">
        <f t="shared" si="38"/>
        <v>3777.12</v>
      </c>
      <c r="P424" s="45">
        <v>3096</v>
      </c>
      <c r="Q424" s="8" t="s">
        <v>86</v>
      </c>
      <c r="R424" s="18" t="s">
        <v>87</v>
      </c>
      <c r="S424" s="82">
        <v>1</v>
      </c>
      <c r="T424" s="70" t="s">
        <v>727</v>
      </c>
      <c r="U424" s="70">
        <v>80124010150</v>
      </c>
      <c r="V424" s="27" t="s">
        <v>594</v>
      </c>
    </row>
    <row r="425" spans="1:22" ht="27" customHeight="1">
      <c r="A425" s="66">
        <v>420</v>
      </c>
      <c r="B425" s="56">
        <v>44018</v>
      </c>
      <c r="C425" s="65" t="s">
        <v>1391</v>
      </c>
      <c r="D425" s="158" t="s">
        <v>1390</v>
      </c>
      <c r="E425" s="45">
        <v>264.3</v>
      </c>
      <c r="F425" s="61" t="s">
        <v>732</v>
      </c>
      <c r="G425" s="27">
        <v>204</v>
      </c>
      <c r="H425" s="56">
        <v>44018</v>
      </c>
      <c r="I425" s="60">
        <v>44018</v>
      </c>
      <c r="J425" s="61" t="s">
        <v>1393</v>
      </c>
      <c r="K425" s="70" t="s">
        <v>1392</v>
      </c>
      <c r="L425" s="56">
        <v>44018</v>
      </c>
      <c r="M425" s="7">
        <f t="shared" si="37"/>
        <v>264.3</v>
      </c>
      <c r="N425" s="67">
        <v>0.22</v>
      </c>
      <c r="O425" s="24">
        <f t="shared" si="38"/>
        <v>322.45</v>
      </c>
      <c r="P425" s="45">
        <v>264.3</v>
      </c>
      <c r="Q425" s="61" t="s">
        <v>1393</v>
      </c>
      <c r="R425" s="70" t="s">
        <v>1392</v>
      </c>
      <c r="S425" s="82">
        <v>1</v>
      </c>
      <c r="T425" s="70" t="s">
        <v>727</v>
      </c>
      <c r="U425" s="70">
        <v>80124010150</v>
      </c>
      <c r="V425" s="27" t="s">
        <v>594</v>
      </c>
    </row>
    <row r="426" spans="1:22" ht="27" customHeight="1">
      <c r="A426" s="66">
        <v>421</v>
      </c>
      <c r="B426" s="56">
        <v>44019</v>
      </c>
      <c r="C426" s="65" t="s">
        <v>1395</v>
      </c>
      <c r="D426" s="158" t="s">
        <v>1394</v>
      </c>
      <c r="E426" s="45">
        <v>9702.4</v>
      </c>
      <c r="F426" s="61" t="s">
        <v>732</v>
      </c>
      <c r="G426" s="27">
        <v>203</v>
      </c>
      <c r="H426" s="56">
        <v>44019</v>
      </c>
      <c r="I426" s="60">
        <v>44021</v>
      </c>
      <c r="J426" s="61" t="s">
        <v>1396</v>
      </c>
      <c r="K426" s="70" t="s">
        <v>1397</v>
      </c>
      <c r="L426" s="56">
        <v>44022</v>
      </c>
      <c r="M426" s="7">
        <f>E426</f>
        <v>9702.4</v>
      </c>
      <c r="N426" s="67" t="s">
        <v>1398</v>
      </c>
      <c r="O426" s="24">
        <v>10742.43</v>
      </c>
      <c r="P426" s="132"/>
      <c r="Q426" s="61" t="s">
        <v>1396</v>
      </c>
      <c r="R426" s="70" t="s">
        <v>1397</v>
      </c>
      <c r="S426" s="82">
        <v>1</v>
      </c>
      <c r="T426" s="70" t="s">
        <v>727</v>
      </c>
      <c r="U426" s="70">
        <v>80124010150</v>
      </c>
      <c r="V426" s="27" t="s">
        <v>594</v>
      </c>
    </row>
    <row r="427" spans="1:22" ht="27" customHeight="1">
      <c r="A427" s="66">
        <v>422</v>
      </c>
      <c r="B427" s="56">
        <v>44076</v>
      </c>
      <c r="C427" s="65" t="s">
        <v>1400</v>
      </c>
      <c r="D427" s="158" t="s">
        <v>1399</v>
      </c>
      <c r="E427" s="45">
        <v>350</v>
      </c>
      <c r="F427" s="61" t="s">
        <v>732</v>
      </c>
      <c r="G427" s="27">
        <v>202</v>
      </c>
      <c r="H427" s="56">
        <v>44076</v>
      </c>
      <c r="I427" s="60">
        <v>44076</v>
      </c>
      <c r="J427" s="61" t="s">
        <v>164</v>
      </c>
      <c r="K427" s="18" t="s">
        <v>296</v>
      </c>
      <c r="L427" s="56">
        <v>44076</v>
      </c>
      <c r="M427" s="7">
        <f>E427</f>
        <v>350</v>
      </c>
      <c r="N427" s="67">
        <v>0</v>
      </c>
      <c r="O427" s="24">
        <f>ROUND(M427+M427*N427,2)</f>
        <v>350</v>
      </c>
      <c r="P427" s="132"/>
      <c r="Q427" s="61" t="s">
        <v>164</v>
      </c>
      <c r="R427" s="18" t="s">
        <v>296</v>
      </c>
      <c r="S427" s="82">
        <v>1</v>
      </c>
      <c r="T427" s="70" t="s">
        <v>727</v>
      </c>
      <c r="U427" s="70">
        <v>80124010150</v>
      </c>
      <c r="V427" s="27" t="s">
        <v>594</v>
      </c>
    </row>
    <row r="428" spans="1:22" ht="27" customHeight="1">
      <c r="A428" s="66">
        <v>423</v>
      </c>
      <c r="B428" s="56">
        <v>44077</v>
      </c>
      <c r="C428" s="65" t="s">
        <v>1401</v>
      </c>
      <c r="D428" s="158" t="s">
        <v>1402</v>
      </c>
      <c r="E428" s="45">
        <v>2967.6</v>
      </c>
      <c r="F428" s="61" t="s">
        <v>732</v>
      </c>
      <c r="G428" s="27">
        <v>201</v>
      </c>
      <c r="H428" s="56">
        <v>44077</v>
      </c>
      <c r="I428" s="60">
        <v>44077</v>
      </c>
      <c r="J428" s="61" t="s">
        <v>1403</v>
      </c>
      <c r="K428" s="70" t="s">
        <v>1404</v>
      </c>
      <c r="L428" s="56">
        <v>44078</v>
      </c>
      <c r="M428" s="7">
        <f>E428</f>
        <v>2967.6</v>
      </c>
      <c r="N428" s="67">
        <v>0.22</v>
      </c>
      <c r="O428" s="24">
        <f>ROUND(M428+M428*N428,2)</f>
        <v>3620.47</v>
      </c>
      <c r="P428" s="132"/>
      <c r="Q428" s="61" t="s">
        <v>1403</v>
      </c>
      <c r="R428" s="70" t="s">
        <v>1404</v>
      </c>
      <c r="S428" s="82">
        <v>1</v>
      </c>
      <c r="T428" s="70" t="s">
        <v>727</v>
      </c>
      <c r="U428" s="70">
        <v>80124010150</v>
      </c>
      <c r="V428" s="27" t="s">
        <v>594</v>
      </c>
    </row>
    <row r="429" spans="1:22" ht="27" customHeight="1">
      <c r="A429" s="66">
        <v>424</v>
      </c>
      <c r="B429" s="56">
        <v>44077</v>
      </c>
      <c r="C429" s="65" t="s">
        <v>1405</v>
      </c>
      <c r="D429" s="164" t="s">
        <v>1406</v>
      </c>
      <c r="E429" s="45">
        <v>2000</v>
      </c>
      <c r="F429" s="61" t="s">
        <v>732</v>
      </c>
      <c r="G429" s="27"/>
      <c r="H429" s="56">
        <v>44077</v>
      </c>
      <c r="I429" s="60">
        <v>44078</v>
      </c>
      <c r="J429" s="61"/>
      <c r="K429" s="70"/>
      <c r="L429" s="56"/>
      <c r="M429" s="7">
        <f>E429</f>
        <v>2000</v>
      </c>
      <c r="N429" s="67"/>
      <c r="O429" s="24">
        <f>ROUND(M429+M429*N429,2)</f>
        <v>2000</v>
      </c>
      <c r="P429" s="132"/>
      <c r="Q429" s="61"/>
      <c r="R429" s="70"/>
      <c r="S429" s="82"/>
      <c r="T429" s="70" t="s">
        <v>727</v>
      </c>
      <c r="U429" s="70">
        <v>80124010150</v>
      </c>
      <c r="V429" s="27"/>
    </row>
    <row r="430" spans="1:22" ht="27" customHeight="1">
      <c r="A430" s="66"/>
      <c r="B430" s="56"/>
      <c r="C430" s="65"/>
      <c r="D430" s="148"/>
      <c r="E430" s="45"/>
      <c r="F430" s="61"/>
      <c r="G430" s="27"/>
      <c r="H430" s="56"/>
      <c r="I430" s="60"/>
      <c r="J430" s="61"/>
      <c r="K430" s="70"/>
      <c r="L430" s="56"/>
      <c r="M430" s="7">
        <f>E430</f>
        <v>0</v>
      </c>
      <c r="N430" s="67"/>
      <c r="O430" s="24">
        <f>ROUND(M430+M430*N430,2)</f>
        <v>0</v>
      </c>
      <c r="P430" s="132"/>
      <c r="Q430" s="61"/>
      <c r="R430" s="70"/>
      <c r="S430" s="82"/>
      <c r="T430" s="70" t="s">
        <v>727</v>
      </c>
      <c r="U430" s="70">
        <v>80124010150</v>
      </c>
      <c r="V430" s="27"/>
    </row>
    <row r="431" spans="1:22" ht="27" customHeight="1">
      <c r="A431" s="66"/>
      <c r="B431" s="56"/>
      <c r="C431" s="65"/>
      <c r="D431" s="148"/>
      <c r="E431" s="45"/>
      <c r="F431" s="61"/>
      <c r="G431" s="27"/>
      <c r="H431" s="56"/>
      <c r="I431" s="60"/>
      <c r="J431" s="61"/>
      <c r="K431" s="70"/>
      <c r="L431" s="56"/>
      <c r="M431" s="7">
        <f t="shared" si="37"/>
        <v>0</v>
      </c>
      <c r="N431" s="67"/>
      <c r="O431" s="24">
        <f t="shared" si="38"/>
        <v>0</v>
      </c>
      <c r="P431" s="132"/>
      <c r="Q431" s="61"/>
      <c r="R431" s="70"/>
      <c r="S431" s="82"/>
      <c r="T431" s="70" t="s">
        <v>727</v>
      </c>
      <c r="U431" s="70">
        <v>80124010150</v>
      </c>
      <c r="V431" s="27"/>
    </row>
  </sheetData>
  <sheetProtection/>
  <autoFilter ref="A2:W431"/>
  <hyperlinks>
    <hyperlink ref="D34" r:id="rId1" display="https://smartcig.avcp.it/AVCP-SmartCig/preparaDettaglioComunicazioneOS.action?codDettaglioCarnet=23427476"/>
    <hyperlink ref="D31" r:id="rId2" display="https://smartcig.avcp.it/AVCP-SmartCig/preparaDettaglioComunicazioneOS.action?codDettaglioCarnet=22954570"/>
    <hyperlink ref="D35" r:id="rId3" display="https://smartcig.avcp.it/AVCP-SmartCig/preparaDettaglioComunicazioneOS.action?codDettaglioCarnet=23479583"/>
    <hyperlink ref="D36" r:id="rId4" display="https://smartcig.avcp.it/AVCP-SmartCig/preparaDettaglioComunicazioneOS.action?codDettaglioCarnet=23509935"/>
    <hyperlink ref="D37" r:id="rId5" display="https://smartcig.avcp.it/AVCP-SmartCig/preparaDettaglioComunicazioneOS.action?codDettaglioCarnet=23535538"/>
    <hyperlink ref="D30" r:id="rId6" display="https://smartcig.avcp.it/AVCP-SmartCig/preparaDettaglioComunicazioneOS.action?codDettaglioCarnet=21556468"/>
    <hyperlink ref="D38" r:id="rId7" display="https://smartcig.avcp.it/AVCP-SmartCig/preparaDettaglioComunicazioneOS.action?codDettaglioCarnet=23679884"/>
    <hyperlink ref="D39" r:id="rId8" display="https://smartcig.avcp.it/AVCP-SmartCig/preparaDettaglioComunicazioneOS.action?codDettaglioCarnet=23782665"/>
    <hyperlink ref="D40" r:id="rId9" display="https://smartcig.avcp.it/AVCP-SmartCig/preparaDettaglioComunicazioneOS.action?codDettaglioCarnet=23782279"/>
    <hyperlink ref="D41" r:id="rId10" display="https://smartcig.avcp.it/AVCP-SmartCig/preparaDettaglioComunicazioneOS.action?codDettaglioCarnet=23813722"/>
    <hyperlink ref="D42" r:id="rId11" display="https://smartcig.avcp.it/AVCP-SmartCig/preparaDettaglioComunicazioneOS.action?codDettaglioCarnet=23897672"/>
    <hyperlink ref="D43" r:id="rId12" display="https://smartcig.avcp.it/AVCP-SmartCig/preparaDettaglioComunicazioneOS.action?codDettaglioCarnet=23914027"/>
    <hyperlink ref="D44" r:id="rId13" display="https://smartcig.avcp.it/AVCP-SmartCig/preparaDettaglioComunicazioneOS.action?codDettaglioCarnet=23909838"/>
    <hyperlink ref="D45" r:id="rId14" display="https://smartcig.avcp.it/AVCP-SmartCig/preparaDettaglioComunicazioneOS.action?codDettaglioCarnet=23912071"/>
    <hyperlink ref="D46" r:id="rId15" display="https://smartcig.avcp.it/AVCP-SmartCig/preparaDettaglioComunicazioneOS.action?codDettaglioCarnet=23936219"/>
    <hyperlink ref="D47" r:id="rId16" display="https://smartcig.avcp.it/AVCP-SmartCig/preparaDettaglioComunicazioneOS.action?codDettaglioCarnet=24047366"/>
    <hyperlink ref="D48" r:id="rId17" display="https://smartcig.avcp.it/AVCP-SmartCig/preparaDettaglioComunicazioneOS.action?codDettaglioCarnet=24061579"/>
    <hyperlink ref="D51" r:id="rId18" display="https://smartcig.avcp.it/AVCP-SmartCig/preparaDettaglioComunicazioneOS.action?codDettaglioCarnet=23936219"/>
    <hyperlink ref="D49" r:id="rId19" display="https://smartcig.avcp.it/AVCP-SmartCig/preparaDettaglioComunicazioneOS.action?codDettaglioCarnet=24035334"/>
    <hyperlink ref="D50" r:id="rId20" display="https://smartcig.avcp.it/AVCP-SmartCig/preparaDettaglioComunicazioneOS.action?codDettaglioCarnet=24035388"/>
    <hyperlink ref="D52" r:id="rId21" display="https://smartcig.avcp.it/AVCP-SmartCig/preparaDettaglioComunicazioneOS.action?codDettaglioCarnet=24121885"/>
    <hyperlink ref="D53" r:id="rId22" display="https://smartcig.avcp.it/AVCP-SmartCig/preparaDettaglioComunicazioneOS.action?codDettaglioCarnet=24145788"/>
    <hyperlink ref="D54" r:id="rId23" display="https://smartcig.avcp.it/AVCP-SmartCig/preparaDettaglioComunicazioneOS.action?codDettaglioCarnet=24148927"/>
    <hyperlink ref="D55" r:id="rId24" display="https://smartcig.avcp.it/AVCP-SmartCig/preparaDettaglioComunicazioneOS.action?codDettaglioCarnet=24155208"/>
    <hyperlink ref="D56" r:id="rId25" display="https://smartcig.avcp.it/AVCP-SmartCig/preparaDettaglioComunicazioneOS.action?codDettaglioCarnet=24293457"/>
    <hyperlink ref="D58" r:id="rId26" display="https://smartcig.avcp.it/AVCP-SmartCig/preparaDettaglioComunicazioneOS.action?codDettaglioCarnet=25080638"/>
    <hyperlink ref="D59" r:id="rId27" display="https://smartcig.avcp.it/AVCP-SmartCig/preparaDettaglioComunicazioneOS.action?codDettaglioCarnet=25100650"/>
    <hyperlink ref="D60" r:id="rId28" display="https://smartcig.avcp.it/AVCP-SmartCig/preparaDettaglioComunicazioneOS.action?codDettaglioCarnet=25144825"/>
    <hyperlink ref="D61" r:id="rId29" display="https://smartcig.avcp.it/AVCP-SmartCig/preparaDettaglioComunicazioneOS.action?codDettaglioCarnet=25165387"/>
    <hyperlink ref="D15" r:id="rId30" display="https://smartcig.avcp.it/AVCP-SmartCig/preparaDettaglioComunicazioneOS.action?codDettaglioCarnet=18530477"/>
    <hyperlink ref="D14" r:id="rId31" display="https://smartcig.avcp.it/AVCP-SmartCig/preparaDettaglioComunicazioneOS.action?codDettaglioCarnet=18442344"/>
    <hyperlink ref="D12" r:id="rId32" display="https://smartcig.avcp.it/AVCP-SmartCig/preparaDettaglioComunicazioneOS.action?codDettaglioCarnet=18300948"/>
    <hyperlink ref="D11" r:id="rId33" display="https://smartcig.avcp.it/AVCP-SmartCig/preparaDettaglioComunicazioneOS.action?codDettaglioCarnet=18280436"/>
    <hyperlink ref="D10" r:id="rId34" display="https://smartcig.avcp.it/AVCP-SmartCig/preparaDettaglioComunicazioneOS.action?codDettaglioCarnet=18268201"/>
    <hyperlink ref="D9" r:id="rId35" display="https://smartcig.avcp.it/AVCP-SmartCig/preparaDettaglioComunicazioneOS.action?codDettaglioCarnet=17939130"/>
    <hyperlink ref="D8" r:id="rId36" display="https://smartcig.avcp.it/AVCP-SmartCig/preparaDettaglioComunicazioneOS.action?codDettaglioCarnet=17759291"/>
    <hyperlink ref="D7" r:id="rId37" display="https://smartcig.avcp.it/AVCP-SmartCig/preparaDettaglioComunicazioneOS.action?codDettaglioCarnet=17697244"/>
    <hyperlink ref="D6" r:id="rId38" display="https://smartcig.avcp.it/AVCP-SmartCig/preparaDettaglioComunicazioneOS.action?codDettaglioCarnet=17553141"/>
    <hyperlink ref="D5" r:id="rId39" display="https://smartcig.avcp.it/AVCP-SmartCig/preparaDettaglioComunicazioneOS.action?codDettaglioCarnet=17504113"/>
    <hyperlink ref="D4" r:id="rId40" display="https://smartcig.avcp.it/AVCP-SmartCig/preparaDettaglioComunicazioneOS.action?codDettaglioCarnet=17393012"/>
    <hyperlink ref="D3" r:id="rId41" display="https://smartcig.avcp.it/AVCP-SmartCig/preparaDettaglioComunicazioneOS.action?codDettaglioCarnet=16603253"/>
    <hyperlink ref="D13" r:id="rId42" display="https://smartcig.avcp.it/AVCP-SmartCig/preparaDettaglioComunicazioneOS.action?codDettaglioCarnet=18328371"/>
    <hyperlink ref="D16" r:id="rId43" display="https://smartcig.avcp.it/AVCP-SmartCig/preparaDettaglioComunicazioneOS.action?codDettaglioCarnet=18724590"/>
    <hyperlink ref="D17" r:id="rId44" display="https://smartcig.avcp.it/AVCP-SmartCig/preparaDettaglioComunicazioneOS.action?codDettaglioCarnet=18717425"/>
    <hyperlink ref="D18" r:id="rId45" display="https://smartcig.avcp.it/AVCP-SmartCig/preparaDettaglioComunicazioneOS.action?codDettaglioCarnet=18918078"/>
    <hyperlink ref="D19" r:id="rId46" display="https://smartcig.avcp.it/AVCP-SmartCig/preparaDettaglioComunicazioneOS.action?codDettaglioCarnet=19041485"/>
    <hyperlink ref="D20" r:id="rId47" display="https://smartcig.avcp.it/AVCP-SmartCig/preparaDettaglioComunicazioneOS.action?codDettaglioCarnet=19112248"/>
    <hyperlink ref="D21" r:id="rId48" display="https://smartcig.avcp.it/AVCP-SmartCig/preparaDettaglioComunicazioneOS.action?codDettaglioCarnet=19873023"/>
    <hyperlink ref="D22" r:id="rId49" display="https://smartcig.avcp.it/AVCP-SmartCig/preparaDettaglioComunicazioneOS.action?codDettaglioCarnet=19976269"/>
    <hyperlink ref="D23" r:id="rId50" display="https://smartcig.avcp.it/AVCP-SmartCig/preparaDettaglioComunicazioneOS.action?codDettaglioCarnet=20005671"/>
    <hyperlink ref="D24" r:id="rId51" display="https://smartcig.avcp.it/AVCP-SmartCig/preparaDettaglioComunicazioneOS.action?codDettaglioCarnet=20263314"/>
    <hyperlink ref="D28" r:id="rId52" display="https://smartcig.avcp.it/AVCP-SmartCig/preparaDettaglioComunicazioneOS.action?codDettaglioCarnet=21376792"/>
    <hyperlink ref="D25" r:id="rId53" display="https://smartcig.avcp.it/AVCP-SmartCig/preparaDettaglioComunicazioneOS.action?codDettaglioCarnet=21058583"/>
    <hyperlink ref="D26" r:id="rId54" display="https://smartcig.avcp.it/AVCP-SmartCig/preparaDettaglioComunicazioneOS.action?codDettaglioCarnet=21126506"/>
    <hyperlink ref="D27" r:id="rId55" display="https://smartcig.avcp.it/AVCP-SmartCig/preparaDettaglioComunicazioneOS.action?codDettaglioCarnet=21126582"/>
    <hyperlink ref="D29" r:id="rId56" display="https://smartcig.avcp.it/AVCP-SmartCig/preparaDettaglioComunicazioneOS.action?codDettaglioCarnet=21534051"/>
    <hyperlink ref="D62" r:id="rId57" display="https://smartcig.avcp.it/AVCP-SmartCig/preparaDettaglioComunicazioneOS.action?codDettaglioCarnet=25213551"/>
    <hyperlink ref="D63" r:id="rId58" display="https://smartcig.avcp.it/AVCP-SmartCig/preparaDettaglioComunicazioneOS.action?codDettaglioCarnet=25240655"/>
    <hyperlink ref="D64" r:id="rId59" display="https://smartcig.avcp.it/AVCP-SmartCig/preparaDettaglioComunicazioneOS.action?codDettaglioCarnet=25420816"/>
    <hyperlink ref="D65" r:id="rId60" display="https://smartcig.avcp.it/AVCP-SmartCig/preparaDettaglioComunicazioneOS.action?codDettaglioCarnet=25498943"/>
    <hyperlink ref="D66" r:id="rId61" display="https://smartcig.avcp.it/AVCP-SmartCig/preparaDettaglioComunicazioneOS.action?codDettaglioCarnet=25537811"/>
    <hyperlink ref="D67" r:id="rId62" display="https://smartcig.avcp.it/AVCP-SmartCig/preparaDettaglioComunicazioneOS.action?codDettaglioCarnet=25541592"/>
    <hyperlink ref="D68" r:id="rId63" display="https://smartcig.avcp.it/AVCP-SmartCig/preparaDettaglioComunicazioneOS.action?codDettaglioCarnet=25573618"/>
    <hyperlink ref="D69" r:id="rId64" display="https://smartcig.avcp.it/AVCP-SmartCig/preparaDettaglioComunicazioneOS.action?codDettaglioCarnet=25585386"/>
    <hyperlink ref="D70" r:id="rId65" display="https://smartcig.avcp.it/AVCP-SmartCig/preparaDettaglioComunicazioneOS.action?codDettaglioCarnet=25612356"/>
    <hyperlink ref="D71" r:id="rId66" display="https://smartcig.avcp.it/AVCP-SmartCig/preparaDettaglioComunicazioneOS.action?codDettaglioCarnet=25715039"/>
    <hyperlink ref="D72" r:id="rId67" display="https://smartcig.avcp.it/AVCP-SmartCig/preparaDettaglioComunicazioneOS.action?codDettaglioCarnet=25767182"/>
    <hyperlink ref="D74" r:id="rId68" display="https://smartcig.avcp.it/AVCP-SmartCig/preparaDettaglioComunicazioneOS.action?codDettaglioCarnet=25845866"/>
    <hyperlink ref="D75" r:id="rId69" display="https://smartcig.avcp.it/AVCP-SmartCig/preparaDettaglioComunicazioneOS.action?codDettaglioCarnet=25861932"/>
    <hyperlink ref="D76" r:id="rId70" display="https://smartcig.avcp.it/AVCP-SmartCig/preparaDettaglioComunicazioneOS.action?codDettaglioCarnet=25864534"/>
    <hyperlink ref="D77" r:id="rId71" display="https://smartcig.avcp.it/AVCP-SmartCig/preparaDettaglioComunicazioneOS.action?codDettaglioCarnet=25879346"/>
    <hyperlink ref="D78" r:id="rId72" display="https://smartcig.avcp.it/AVCP-SmartCig/preparaDettaglioComunicazioneOS.action?codDettaglioCarnet=25844601"/>
    <hyperlink ref="D79" r:id="rId73" display="https://smartcig.avcp.it/AVCP-SmartCig/preparaDettaglioComunicazioneOS.action?codDettaglioCarnet=26122141"/>
    <hyperlink ref="D80" r:id="rId74" display="https://smartcig.avcp.it/AVCP-SmartCig/preparaDettaglioComunicazioneOS.action?codDettaglioCarnet=26141425"/>
    <hyperlink ref="D81" r:id="rId75" display="https://smartcig.avcp.it/AVCP-SmartCig/preparaDettaglioComunicazioneOS.action?codDettaglioCarnet=26153847"/>
    <hyperlink ref="D82" r:id="rId76" display="https://smartcig.avcp.it/AVCP-SmartCig/preparaDettaglioComunicazioneOS.action?codDettaglioCarnet=26195918"/>
    <hyperlink ref="D83" r:id="rId77" display="https://smartcig.avcp.it/AVCP-SmartCig/preparaDettaglioComunicazioneOS.action?codDettaglioCarnet=26303315"/>
    <hyperlink ref="D84" r:id="rId78" display="https://smartcig.avcp.it/AVCP-SmartCig/preparaDettaglioComunicazioneOS.action?codDettaglioCarnet=26356184"/>
    <hyperlink ref="D85" r:id="rId79" display="https://smartcig.avcp.it/AVCP-SmartCig/preparaDettaglioComunicazioneOS.action?codDettaglioCarnet=26415424"/>
    <hyperlink ref="D86" r:id="rId80" display="https://smartcig.avcp.it/AVCP-SmartCig/preparaDettaglioComunicazioneOS.action?codDettaglioCarnet=26424455"/>
    <hyperlink ref="D87" r:id="rId81" display="https://smartcig.avcp.it/AVCP-SmartCig/preparaDettaglioComunicazioneOS.action?codDettaglioCarnet=26459934"/>
    <hyperlink ref="D88" r:id="rId82" display="https://smartcig.avcp.it/AVCP-SmartCig/preparaDettaglioComunicazioneOS.action?codDettaglioCarnet=26532068"/>
    <hyperlink ref="D89" r:id="rId83" display="https://smartcig.avcp.it/AVCP-SmartCig/preparaDettaglioComunicazioneOS.action?codDettaglioCarnet=26536067"/>
    <hyperlink ref="D90" r:id="rId84" display="https://smartcig.avcp.it/AVCP-SmartCig/preparaDettaglioComunicazioneOS.action?codDettaglioCarnet=26559656"/>
    <hyperlink ref="D91" r:id="rId85" display="https://smartcig.avcp.it/AVCP-SmartCig/preparaDettaglioComunicazioneOS.action?codDettaglioCarnet=26583356"/>
    <hyperlink ref="D92" r:id="rId86" display="https://smartcig.avcp.it/AVCP-SmartCig/preparaDettaglioComunicazioneOS.action?codDettaglioCarnet=26605210"/>
    <hyperlink ref="D93" r:id="rId87" display="https://smartcig.avcp.it/AVCP-SmartCig/preparaDettaglioComunicazioneOS.action?codDettaglioCarnet=26607014"/>
    <hyperlink ref="D94" r:id="rId88" display="https://smartcig.avcp.it/AVCP-SmartCig/preparaDettaglioComunicazioneOS.action?codDettaglioCarnet=26634216"/>
    <hyperlink ref="D95" r:id="rId89" display="https://smartcig.avcp.it/AVCP-SmartCig/preparaDettaglioComunicazioneOS.action?codDettaglioCarnet=26634230"/>
    <hyperlink ref="D96" r:id="rId90" display="https://smartcig.avcp.it/AVCP-SmartCig/preparaDettaglioComunicazioneOS.action?codDettaglioCarnet=26696905"/>
    <hyperlink ref="D97" r:id="rId91" display="https://smartcig.avcp.it/AVCP-SmartCig/preparaDettaglioComunicazioneOS.action?codDettaglioCarnet=26814260"/>
    <hyperlink ref="D98" r:id="rId92" display="https://smartcig.avcp.it/AVCP-SmartCig/preparaDettaglioComunicazioneOS.action?codDettaglioCarnet=26832325"/>
    <hyperlink ref="D99" r:id="rId93" display="https://smartcig.anticorruzione.it/AVCP-SmartCig/preparaDettaglioComunicazioneOS.action?codDettaglioCarnet=26996122"/>
    <hyperlink ref="D102" r:id="rId94" display="https://smartcig.anticorruzione.it/AVCP-SmartCig/preparaDettaglioComunicazioneOS.action?codDettaglioCarnet=27324586"/>
    <hyperlink ref="D103" r:id="rId95" display="https://smartcig.anticorruzione.it/AVCP-SmartCig/preparaDettaglioComunicazioneOS.action?codDettaglioCarnet=27379159"/>
    <hyperlink ref="D57" r:id="rId96" display="https://smartcig.anticorruzione.it/AVCP-SmartCig/preparaDettaglioComunicazioneOS.action?codDettaglioCarnet=24440091"/>
    <hyperlink ref="D100" r:id="rId97" display="https://smartcig.anticorruzione.it/AVCP-SmartCig/preparaDettaglioComunicazioneOS.action?codDettaglioCarnet=27849996"/>
    <hyperlink ref="D104" r:id="rId98" display="https://smartcig.anticorruzione.it/AVCP-SmartCig/preparaDettaglioComunicazioneOS.action?codDettaglioCarnet=27899043"/>
    <hyperlink ref="D105" r:id="rId99" display="https://smartcig.anticorruzione.it/AVCP-SmartCig/preparaDettaglioComunicazioneOS.action?codDettaglioCarnet=27921949"/>
    <hyperlink ref="D106" r:id="rId100" display="https://smartcig.anticorruzione.it/AVCP-SmartCig/preparaDettaglioComunicazioneOS.action?codDettaglioCarnet=27895286"/>
    <hyperlink ref="D107" r:id="rId101" display="https://smartcig.anticorruzione.it/AVCP-SmartCig/preparaDettaglioComunicazioneOS.action?codDettaglioCarnet=28498441"/>
    <hyperlink ref="D108" r:id="rId102" display="https://smartcig.anticorruzione.it/AVCP-SmartCig/preparaDettaglioComunicazioneOS.action?codDettaglioCarnet=28531610"/>
    <hyperlink ref="D109" r:id="rId103" display="https://smartcig.anticorruzione.it/AVCP-SmartCig/preparaDettaglioComunicazioneOS.action?codDettaglioCarnet=28557505"/>
    <hyperlink ref="D110" r:id="rId104" display="https://smartcig.anticorruzione.it/AVCP-SmartCig/preparaDettaglioComunicazioneOS.action?codDettaglioCarnet=28612333"/>
    <hyperlink ref="D111" r:id="rId105" display="https://smartcig.anticorruzione.it/AVCP-SmartCig/preparaDettaglioComunicazioneOS.action?codDettaglioCarnet=28615285"/>
    <hyperlink ref="D112" r:id="rId106" display="https://smartcig.anticorruzione.it/AVCP-SmartCig/preparaDettaglioComunicazioneOS.action?codDettaglioCarnet=28641105"/>
    <hyperlink ref="D113" r:id="rId107" display="https://smartcig.anticorruzione.it/AVCP-SmartCig/preparaDettaglioComunicazioneOS.action?codDettaglioCarnet=28650505"/>
    <hyperlink ref="D114" r:id="rId108" display="https://smartcig.anticorruzione.it/AVCP-SmartCig/preparaDettaglioComunicazioneOS.action?codDettaglioCarnet=28660075"/>
    <hyperlink ref="D115" r:id="rId109" display="https://smartcig.anticorruzione.it/AVCP-SmartCig/preparaDettaglioComunicazioneOS.action?codDettaglioCarnet=28685376"/>
    <hyperlink ref="D116" r:id="rId110" display="https://smartcig.anticorruzione.it/AVCP-SmartCig/preparaDettaglioComunicazioneOS.action?codDettaglioCarnet=28753198"/>
    <hyperlink ref="D117" r:id="rId111" display="https://smartcig.anticorruzione.it/AVCP-SmartCig/preparaDettaglioComunicazioneOS.action?codDettaglioCarnet=28814269"/>
    <hyperlink ref="D118" r:id="rId112" display="https://smartcig.anticorruzione.it/AVCP-SmartCig/preparaDettaglioComunicazioneOS.action?codDettaglioCarnet=28847287"/>
    <hyperlink ref="D119" r:id="rId113" display="https://smartcig.anticorruzione.it/AVCP-SmartCig/preparaDettaglioComunicazioneOS.action?codDettaglioCarnet=28895084"/>
    <hyperlink ref="D120" r:id="rId114" display="https://smartcig.anticorruzione.it/AVCP-SmartCig/preparaDettaglioComunicazioneOS.action?codDettaglioCarnet=28913823"/>
    <hyperlink ref="D121" r:id="rId115" display="https://smartcig.anticorruzione.it/AVCP-SmartCig/preparaDettaglioComunicazioneOS.action?codDettaglioCarnet=28962158"/>
    <hyperlink ref="D122" r:id="rId116" display="https://smartcig.anticorruzione.it/AVCP-SmartCig/preparaDettaglioComunicazioneOS.action?codDettaglioCarnet=29004490"/>
    <hyperlink ref="D123" r:id="rId117" display="https://smartcig.anticorruzione.it/AVCP-SmartCig/preparaDettaglioComunicazioneOS.action?codDettaglioCarnet=29105779"/>
    <hyperlink ref="D124" r:id="rId118" display="https://smartcig.anticorruzione.it/AVCP-SmartCig/preparaDettaglioComunicazioneOS.action?codDettaglioCarnet=29136717"/>
    <hyperlink ref="D125" r:id="rId119" display="https://smartcig.anticorruzione.it/AVCP-SmartCig/preparaDettaglioComunicazioneOS.action?codDettaglioCarnet=29221415"/>
    <hyperlink ref="D126" r:id="rId120" display="https://smartcig.anticorruzione.it/AVCP-SmartCig/preparaDettaglioComunicazioneOS.action?codDettaglioCarnet=29227238"/>
    <hyperlink ref="D127" r:id="rId121" display="https://smartcig.anticorruzione.it/AVCP-SmartCig/preparaDettaglioComunicazioneOS.action?codDettaglioCarnet=29279494"/>
    <hyperlink ref="D128" r:id="rId122" display="https://smartcig.anticorruzione.it/AVCP-SmartCig/preparaDettaglioComunicazioneOS.action?codDettaglioCarnet=29281113"/>
    <hyperlink ref="D129" r:id="rId123" display="https://smartcig.anticorruzione.it/AVCP-SmartCig/preparaDettaglioComunicazioneOS.action?codDettaglioCarnet=29321154"/>
    <hyperlink ref="D131" r:id="rId124" display="https://smartcig.anticorruzione.it/AVCP-SmartCig/preparaDettaglioComunicazioneOS.action?codDettaglioCarnet=28498441"/>
    <hyperlink ref="D132" r:id="rId125" display="https://smartcig.anticorruzione.it/AVCP-SmartCig/preparaDettaglioComunicazioneOS.action?codDettaglioCarnet=29396268"/>
    <hyperlink ref="D133" r:id="rId126" display="https://smartcig.anticorruzione.it/AVCP-SmartCig/preparaDettaglioComunicazioneOS.action?codDettaglioCarnet=29559725"/>
    <hyperlink ref="D134" r:id="rId127" display="https://smartcig.anticorruzione.it/AVCP-SmartCig/preparaDettaglioComunicazioneOS.action?codDettaglioCarnet=29636788"/>
    <hyperlink ref="D136" r:id="rId128" display="https://smartcig.anticorruzione.it/AVCP-SmartCig/preparaDettaglioComunicazioneOS.action?codDettaglioCarnet=29944645"/>
    <hyperlink ref="D137" r:id="rId129" display="https://smartcig.anticorruzione.it/AVCP-SmartCig/preparaDettaglioComunicazioneOS.action?codDettaglioCarnet=29989608"/>
    <hyperlink ref="D138" r:id="rId130" display="https://smartcig.anticorruzione.it/AVCP-SmartCig/preparaDettaglioComunicazioneOS.action?codDettaglioCarnet=30246213"/>
    <hyperlink ref="D139" r:id="rId131" display="https://smartcig.anticorruzione.it/AVCP-SmartCig/preparaDettaglioComunicazioneOS.action?codDettaglioCarnet=30249913"/>
    <hyperlink ref="D140" r:id="rId132" display="https://smartcig.anticorruzione.it/AVCP-SmartCig/preparaDettaglioComunicazioneOS.action?codDettaglioCarnet=30252895"/>
    <hyperlink ref="D141" r:id="rId133" display="https://smartcig.anticorruzione.it/AVCP-SmartCig/preparaDettaglioComunicazioneOS.action?codDettaglioCarnet=30268351"/>
    <hyperlink ref="D143" r:id="rId134" display="https://smartcig.anticorruzione.it/AVCP-SmartCig/preparaDettaglioComunicazioneOS.action?codDettaglioCarnet=30294462"/>
    <hyperlink ref="D144" r:id="rId135" display="https://smartcig.anticorruzione.it/AVCP-SmartCig/preparaDettaglioComunicazioneOS.action?codDettaglioCarnet=29227238"/>
    <hyperlink ref="D145" r:id="rId136" display="https://smartcig.anticorruzione.it/AVCP-SmartCig/preparaDettaglioComunicazioneOS.action?codDettaglioCarnet=30261836"/>
    <hyperlink ref="D146" r:id="rId137" display="https://smartcig.anticorruzione.it/AVCP-SmartCig/preparaDettaglioComunicazioneOS.action?codDettaglioCarnet=30509398"/>
    <hyperlink ref="D147" r:id="rId138" display="https://smartcig.anticorruzione.it/AVCP-SmartCig/preparaDettaglioComunicazioneOS.action?codDettaglioCarnet=30516556"/>
    <hyperlink ref="D148" r:id="rId139" display="https://smartcig.anticorruzione.it/AVCP-SmartCig/preparaDettaglioComunicazioneOS.action?codDettaglioCarnet=30522138"/>
    <hyperlink ref="D149" r:id="rId140" display="https://smartcig.anticorruzione.it/AVCP-SmartCig/preparaDettaglioComunicazioneOS.action?codDettaglioCarnet=28498441"/>
    <hyperlink ref="D150" r:id="rId141" display="https://smartcig.anticorruzione.it/AVCP-SmartCig/preparaDettaglioComunicazioneOS.action?codDettaglioCarnet=30547470"/>
    <hyperlink ref="D151" r:id="rId142" display="https://smartcig.anticorruzione.it/AVCP-SmartCig/preparaDettaglioComunicazioneOS.action?codDettaglioCarnet=30558083"/>
    <hyperlink ref="D152" r:id="rId143" display="https://smartcig.anticorruzione.it/AVCP-SmartCig/preparaDettaglioComunicazioneOS.action?codDettaglioCarnet=30601659"/>
    <hyperlink ref="D153" r:id="rId144" display="https://smartcig.anticorruzione.it/AVCP-SmartCig/preparaDettaglioComunicazioneOS.action?codDettaglioCarnet=30617775"/>
    <hyperlink ref="D154" r:id="rId145" display="https://smartcig.anticorruzione.it/AVCP-SmartCig/preparaDettaglioComunicazioneOS.action?codDettaglioCarnet=30709121"/>
    <hyperlink ref="D155" r:id="rId146" display="https://smartcig.anticorruzione.it/AVCP-SmartCig/preparaDettaglioComunicazioneOS.action?codDettaglioCarnet=30725062"/>
    <hyperlink ref="D156" r:id="rId147" display="https://smartcig.anticorruzione.it/AVCP-SmartCig/preparaDettaglioComunicazioneOS.action?codDettaglioCarnet=30735926"/>
    <hyperlink ref="D157" r:id="rId148" display="https://smartcig.anticorruzione.it/AVCP-SmartCig/preparaDettaglioComunicazioneOS.action?codDettaglioCarnet=30769952"/>
    <hyperlink ref="D158" r:id="rId149" display="https://smartcig.anticorruzione.it/AVCP-SmartCig/preparaDettaglioComunicazioneOS.action?codDettaglioCarnet=30776837"/>
    <hyperlink ref="D159" r:id="rId150" display="https://smartcig.anticorruzione.it/AVCP-SmartCig/preparaDettaglioComunicazioneOS.action?codDettaglioCarnet=30780508"/>
    <hyperlink ref="D32" r:id="rId151" display="https://smartcig.anticorruzione.it/AVCP-SmartCig/preparaDettaglioComunicazioneOS.action?codDettaglioCarnet=23099070"/>
    <hyperlink ref="D160" r:id="rId152" display="https://smartcig.anticorruzione.it/AVCP-SmartCig/preparaDettaglioComunicazioneOS.action?codDettaglioCarnet=30992661"/>
    <hyperlink ref="D161" r:id="rId153" display="https://smartcig.anticorruzione.it/AVCP-SmartCig/preparaDettaglioComunicazioneOS.action?codDettaglioCarnet=30998322"/>
    <hyperlink ref="D162" r:id="rId154" display="https://smartcig.anticorruzione.it/AVCP-SmartCig/preparaDettaglioComunicazioneOS.action?codDettaglioCarnet=31000693"/>
    <hyperlink ref="D164" r:id="rId155" display="https://smartcig.anticorruzione.it/AVCP-SmartCig/preparaDettaglioComunicazioneOS.action?codDettaglioCarnet=31132676"/>
    <hyperlink ref="D165" r:id="rId156" display="https://smartcig.anticorruzione.it/AVCP-SmartCig/preparaDettaglioComunicazioneOS.action?codDettaglioCarnet=31189199"/>
    <hyperlink ref="D166" r:id="rId157" display="https://smartcig.anticorruzione.it/AVCP-SmartCig/preparaDettaglioComunicazioneOS.action?codDettaglioCarnet=31197730"/>
    <hyperlink ref="D167" r:id="rId158" display="https://smartcig.anticorruzione.it/AVCP-SmartCig/preparaDettaglioComunicazioneOS.action?codDettaglioCarnet=31199976"/>
    <hyperlink ref="D168" r:id="rId159" display="https://smartcig.anticorruzione.it/AVCP-SmartCig/preparaDettaglioComunicazioneOS.action?codDettaglioCarnet=31203035"/>
    <hyperlink ref="D169" r:id="rId160" display="https://smartcig.anticorruzione.it/AVCP-SmartCig/preparaDettaglioComunicazioneOS.action?codDettaglioCarnet=31204291"/>
    <hyperlink ref="D170" r:id="rId161" display="https://smartcig.anticorruzione.it/AVCP-SmartCig/preparaDettaglioComunicazioneOS.action?codDettaglioCarnet=31223688"/>
    <hyperlink ref="D163" r:id="rId162" display="https://smartcig.anticorruzione.it/AVCP-SmartCig/preparaDettaglioComunicazioneOS.action?codDettaglioCarnet=31248629"/>
    <hyperlink ref="D171" r:id="rId163" display="https://smartcig.anticorruzione.it/AVCP-SmartCig/preparaDettaglioComunicazioneOS.action?codDettaglioCarnet=31259518"/>
    <hyperlink ref="D172" r:id="rId164" display="https://smartcig.anticorruzione.it/AVCP-SmartCig/preparaDettaglioComunicazioneOS.action?codDettaglioCarnet=31263569"/>
    <hyperlink ref="D173" r:id="rId165" display="https://smartcig.anticorruzione.it/AVCP-SmartCig/preparaDettaglioComunicazioneOS.action?codDettaglioCarnet=31269980"/>
    <hyperlink ref="D174" r:id="rId166" display="https://smartcig.anticorruzione.it/AVCP-SmartCig/preparaDettaglioComunicazioneOS.action?codDettaglioCarnet=31270838"/>
    <hyperlink ref="D175" r:id="rId167" display="https://smartcig.anticorruzione.it/AVCP-SmartCig/preparaDettaglioComunicazioneOS.action?codDettaglioCarnet=31304525"/>
    <hyperlink ref="D176" r:id="rId168" display="https://smartcig.anticorruzione.it/AVCP-SmartCig/preparaDettaglioComunicazioneOS.action?codDettaglioCarnet=31304579"/>
    <hyperlink ref="D177" r:id="rId169" display="https://smartcig.anticorruzione.it/AVCP-SmartCig/preparaDettaglioComunicazioneOS.action?codDettaglioCarnet=31304643"/>
    <hyperlink ref="D178" r:id="rId170" display="https://smartcig.anticorruzione.it/AVCP-SmartCig/preparaDettaglioComunicazioneOS.action?codDettaglioCarnet=31318009"/>
    <hyperlink ref="D180" r:id="rId171" display="https://smartcig.anticorruzione.it/AVCP-SmartCig/preparaDettaglioComunicazioneOS.action?codDettaglioCarnet=31386044"/>
    <hyperlink ref="D181" r:id="rId172" display="https://smartcig.anticorruzione.it/AVCP-SmartCig/preparaDettaglioComunicazioneOS.action?codDettaglioCarnet=31428542"/>
    <hyperlink ref="D179" r:id="rId173" display="https://smartcig.anticorruzione.it/AVCP-SmartCig/preparaDettaglioComunicazioneOS.action?codDettaglioCarnet=31304579"/>
    <hyperlink ref="D182" r:id="rId174" display="https://smartcig.anticorruzione.it/AVCP-SmartCig/preparaDettaglioComunicazioneOS.action?codDettaglioCarnet=31591728"/>
    <hyperlink ref="D142" r:id="rId175" display="https://smartcig.anticorruzione.it/AVCP-SmartCig/preparaDettaglioComunicazioneOS.action?codDettaglioCarnet=29345437"/>
    <hyperlink ref="D130" r:id="rId176" display="https://smartcig.anticorruzione.it/AVCP-SmartCig/preparaDettaglioComunicazioneOS.action?codDettaglioCarnet=30290207"/>
    <hyperlink ref="D183" r:id="rId177" display="https://smartcig.anticorruzione.it/AVCP-SmartCig/preparaDettaglioComunicazioneOS.action?codDettaglioCarnet=31854646"/>
    <hyperlink ref="D184" r:id="rId178" display="https://smartcig.anticorruzione.it/AVCP-SmartCig/preparaDettaglioComunicazioneOS.action?codDettaglioCarnet=32058222"/>
    <hyperlink ref="D185" r:id="rId179" display="https://smartcig.anticorruzione.it/AVCP-SmartCig/preparaDettaglioComunicazioneOS.action?codDettaglioCarnet=33454825"/>
    <hyperlink ref="D186" r:id="rId180" display="https://smartcig.anticorruzione.it/AVCP-SmartCig/preparaDettaglioComunicazioneOS.action?codDettaglioCarnet=33505007"/>
    <hyperlink ref="D187" r:id="rId181" display="https://smartcig.anticorruzione.it/AVCP-SmartCig/preparaDettaglioComunicazioneOS.action?codDettaglioCarnet=33537492"/>
    <hyperlink ref="D188" r:id="rId182" display="https://smartcig.anticorruzione.it/AVCP-SmartCig/preparaDettaglioComunicazioneOS.action?codDettaglioCarnet=33548290"/>
    <hyperlink ref="D189" r:id="rId183" display="https://smartcig.anticorruzione.it/AVCP-SmartCig/preparaDettaglioComunicazioneOS.action?codDettaglioCarnet=33559469"/>
    <hyperlink ref="D190" r:id="rId184" display="https://smartcig.anticorruzione.it/AVCP-SmartCig/preparaDettaglioComunicazioneOS.action?codDettaglioCarnet=33643610"/>
    <hyperlink ref="D191" r:id="rId185" display="https://smartcig.anticorruzione.it/AVCP-SmartCig/preparaDettaglioComunicazioneOS.action?codDettaglioCarnet=33777582"/>
    <hyperlink ref="D192" r:id="rId186" display="https://smartcig.anticorruzione.it/AVCP-SmartCig/preparaDettaglioComunicazioneOS.action?codDettaglioCarnet=33839884"/>
    <hyperlink ref="D193" r:id="rId187" display="https://smartcig.anticorruzione.it/AVCP-SmartCig/preparaDettaglioComunicazioneOS.action?codDettaglioCarnet=33854073"/>
    <hyperlink ref="D194" r:id="rId188" display="https://smartcig.anticorruzione.it/AVCP-SmartCig/preparaDettaglioComunicazioneOS.action?codDettaglioCarnet=33862866"/>
    <hyperlink ref="D195" r:id="rId189" display="https://smartcig.anticorruzione.it/AVCP-SmartCig/preparaDettaglioComunicazioneOS.action?codDettaglioCarnet=33950515"/>
    <hyperlink ref="D196" r:id="rId190" display="https://smartcig.anticorruzione.it/AVCP-SmartCig/preparaDettaglioComunicazioneOS.action?codDettaglioCarnet=33961460"/>
    <hyperlink ref="D197" r:id="rId191" display="https://smartcig.anticorruzione.it/AVCP-SmartCig/preparaDettaglioComunicazioneOS.action?codDettaglioCarnet=33965287"/>
    <hyperlink ref="D198" r:id="rId192" display="https://smartcig.anticorruzione.it/AVCP-SmartCig/preparaDettaglioComunicazioneOS.action?codDettaglioCarnet=34068144"/>
    <hyperlink ref="D199" r:id="rId193" display="https://smartcig.anticorruzione.it/AVCP-SmartCig/preparaDettaglioComunicazioneOS.action?codDettaglioCarnet=34091526"/>
    <hyperlink ref="D200" r:id="rId194" display="https://smartcig.anticorruzione.it/AVCP-SmartCig/preparaDettaglioComunicazioneOS.action?codDettaglioCarnet=34126458"/>
    <hyperlink ref="D201" r:id="rId195" display="https://smartcig.anticorruzione.it/AVCP-SmartCig/preparaDettaglioComunicazioneOS.action?codDettaglioCarnet=34130818"/>
    <hyperlink ref="D202" r:id="rId196" display="https://smartcig.anticorruzione.it/AVCP-SmartCig/preparaDettaglioComunicazioneOS.action?codDettaglioCarnet=34222194"/>
    <hyperlink ref="D203" r:id="rId197" display="https://smartcig.anticorruzione.it/AVCP-SmartCig/preparaDettaglioComunicazioneOS.action?codDettaglioCarnet=34272774"/>
    <hyperlink ref="D204" r:id="rId198" display="https://smartcig.anticorruzione.it/AVCP-SmartCig/preparaDettaglioComunicazioneOS.action?codDettaglioCarnet=34320120"/>
    <hyperlink ref="D205" r:id="rId199" display="https://smartcig.anticorruzione.it/AVCP-SmartCig/preparaDettaglioComunicazioneOS.action?codDettaglioCarnet=34320215"/>
    <hyperlink ref="D206" r:id="rId200" display="https://smartcig.anticorruzione.it/AVCP-SmartCig/preparaDettaglioComunicazioneOS.action?codDettaglioCarnet=34320419"/>
    <hyperlink ref="D207" r:id="rId201" display="https://smartcig.anticorruzione.it/AVCP-SmartCig/preparaDettaglioComunicazioneOS.action?codDettaglioCarnet=34330486"/>
    <hyperlink ref="D208" r:id="rId202" display="https://smartcig.anticorruzione.it/AVCP-SmartCig/preparaDettaglioComunicazioneOS.action?codDettaglioCarnet=34353229"/>
    <hyperlink ref="D209" r:id="rId203" display="https://smartcig.anticorruzione.it/AVCP-SmartCig/preparaDettaglioComunicazioneOS.action?codDettaglioCarnet=34355379"/>
    <hyperlink ref="D210" r:id="rId204" display="https://smartcig.anticorruzione.it/AVCP-SmartCig/preparaDettaglioComunicazioneOS.action?codDettaglioCarnet=34635724"/>
    <hyperlink ref="D212" r:id="rId205" display="https://smartcig.anticorruzione.it/AVCP-SmartCig/preparaDettaglioComunicazioneOS.action?codDettaglioCarnet=34742243"/>
    <hyperlink ref="D213" r:id="rId206" display="https://smartcig.anticorruzione.it/AVCP-SmartCig/preparaDettaglioComunicazioneOS.action?codDettaglioCarnet=34776711"/>
    <hyperlink ref="D214" r:id="rId207" display="https://smartcig.anticorruzione.it/AVCP-SmartCig/preparaDettaglioComunicazioneOS.action?codDettaglioCarnet=34908322"/>
    <hyperlink ref="D215" r:id="rId208" display="https://smartcig.anticorruzione.it/AVCP-SmartCig/preparaDettaglioComunicazioneOS.action?codDettaglioCarnet=34994061"/>
    <hyperlink ref="D217" r:id="rId209" display="https://smartcig.anticorruzione.it/AVCP-SmartCig/preparaDettaglioComunicazioneOS.action?codDettaglioCarnet=35025054"/>
    <hyperlink ref="D219" r:id="rId210" display="https://smartcig.anticorruzione.it/AVCP-SmartCig/preparaDettaglioComunicazioneOS.action?codDettaglioCarnet=35200222"/>
    <hyperlink ref="D220" r:id="rId211" display="https://smartcig.anticorruzione.it/AVCP-SmartCig/preparaDettaglioComunicazioneOS.action?codDettaglioCarnet=35213952"/>
    <hyperlink ref="D221" r:id="rId212" display="https://smartcig.anticorruzione.it/AVCP-SmartCig/preparaDettaglioComunicazioneOS.action?codDettaglioCarnet=35222641"/>
    <hyperlink ref="D222" r:id="rId213" display="https://smartcig.anticorruzione.it/AVCP-SmartCig/preparaDettaglioComunicazioneOS.action?codDettaglioCarnet=35251176"/>
    <hyperlink ref="D218" r:id="rId214" display="https://smartcig.anticorruzione.it/AVCP-SmartCig/preparaDettaglioComunicazioneOS.action?codDettaglioCarnet=35288013"/>
    <hyperlink ref="D223" r:id="rId215" display="https://smartcig.anticorruzione.it/AVCP-SmartCig/preparaDettaglioComunicazioneOS.action?codDettaglioCarnet=35298326"/>
    <hyperlink ref="D224" r:id="rId216" display="https://smartcig.anticorruzione.it/AVCP-SmartCig/preparaDettaglioComunicazioneOS.action?codDettaglioCarnet=35409788"/>
    <hyperlink ref="D225" r:id="rId217" display="https://smartcig.anticorruzione.it/AVCP-SmartCig/preparaDettaglioComunicazioneOS.action?codDettaglioCarnet=35428470"/>
    <hyperlink ref="D226" r:id="rId218" display="https://smartcig.anticorruzione.it/AVCP-SmartCig/preparaDettaglioComunicazioneOS.action?codDettaglioCarnet=35452457"/>
    <hyperlink ref="D227" r:id="rId219" display="https://smartcig.anticorruzione.it/AVCP-SmartCig/preparaDettaglioComunicazioneOS.action?codDettaglioCarnet=35521992"/>
    <hyperlink ref="D228" r:id="rId220" display="https://smartcig.anticorruzione.it/AVCP-SmartCig/preparaDettaglioComunicazioneOS.action?codDettaglioCarnet=35527772"/>
    <hyperlink ref="D229" r:id="rId221" display="https://smartcig.anticorruzione.it/AVCP-SmartCig/preparaDettaglioComunicazioneOS.action?codDettaglioCarnet=35538803"/>
    <hyperlink ref="D230" r:id="rId222" display="https://smartcig.anticorruzione.it/AVCP-SmartCig/preparaDettaglioComunicazioneOS.action?codDettaglioCarnet=35624797"/>
    <hyperlink ref="D231" r:id="rId223" display="https://smartcig.anticorruzione.it/AVCP-SmartCig/preparaDettaglioComunicazioneOS.action?codDettaglioCarnet=35629429"/>
    <hyperlink ref="D232" r:id="rId224" display="https://smartcig.anticorruzione.it/AVCP-SmartCig/preparaDettaglioComunicazioneOS.action?codDettaglioCarnet=35634754"/>
    <hyperlink ref="D233" r:id="rId225" display="https://smartcig.anticorruzione.it/AVCP-SmartCig/preparaDettaglioComunicazioneOS.action?codDettaglioCarnet=35656783"/>
    <hyperlink ref="D234" r:id="rId226" display="https://smartcig.anticorruzione.it/AVCP-SmartCig/preparaDettaglioComunicazioneOS.action?codDettaglioCarnet=35665311"/>
    <hyperlink ref="D235" r:id="rId227" display="https://smartcig.anticorruzione.it/AVCP-SmartCig/preparaDettaglioComunicazioneOS.action?codDettaglioCarnet=35707551"/>
    <hyperlink ref="D236" r:id="rId228" display="https://smartcig.anticorruzione.it/AVCP-SmartCig/preparaDettaglioComunicazioneOS.action?codDettaglioCarnet=35710114"/>
    <hyperlink ref="D237" r:id="rId229" display="https://smartcig.anticorruzione.it/AVCP-SmartCig/preparaDettaglioComunicazioneOS.action?codDettaglioCarnet=35754838"/>
    <hyperlink ref="D238" r:id="rId230" display="https://smartcig.anticorruzione.it/AVCP-SmartCig/preparaDettaglioComunicazioneOS.action?codDettaglioCarnet=35756733"/>
    <hyperlink ref="D239" r:id="rId231" display="https://smartcig.anticorruzione.it/AVCP-SmartCig/preparaDettaglioComunicazioneOS.action?codDettaglioCarnet=35768304"/>
    <hyperlink ref="D240" r:id="rId232" display="https://smartcig.anticorruzione.it/AVCP-SmartCig/preparaDettaglioComunicazioneOS.action?codDettaglioCarnet=35787323"/>
    <hyperlink ref="D242" r:id="rId233" display="https://smartcig.anticorruzione.it/AVCP-SmartCig/preparaDettaglioComunicazioneOS.action?codDettaglioCarnet=35867559"/>
    <hyperlink ref="D241" r:id="rId234" display="https://smartcig.anticorruzione.it/AVCP-SmartCig/preparaDettaglioComunicazioneOS.action?codDettaglioCarnet=35922295"/>
    <hyperlink ref="D243" r:id="rId235" display="https://smartcig.anticorruzione.it/AVCP-SmartCig/preparaDettaglioComunicazioneOS.action?codDettaglioCarnet=35922410"/>
    <hyperlink ref="D244" r:id="rId236" display="https://smartcig.anticorruzione.it/AVCP-SmartCig/preparaDettaglioComunicazioneOS.action?codDettaglioCarnet=35941957"/>
    <hyperlink ref="D245" r:id="rId237" display="https://smartcig.anticorruzione.it/AVCP-SmartCig/preparaDettaglioComunicazioneOS.action?codDettaglioCarnet=35974476"/>
    <hyperlink ref="D246" r:id="rId238" display="https://smartcig.anticorruzione.it/AVCP-SmartCig/preparaDettaglioComunicazioneOS.action?codDettaglioCarnet=36125448"/>
    <hyperlink ref="D247" r:id="rId239" display="https://smartcig.anticorruzione.it/AVCP-SmartCig/preparaDettaglioComunicazioneOS.action?codDettaglioCarnet=36267459"/>
    <hyperlink ref="D248" r:id="rId240" display="https://smartcig.anticorruzione.it/AVCP-SmartCig/preparaDettaglioComunicazioneOS.action?codDettaglioCarnet=36268919"/>
    <hyperlink ref="D250" r:id="rId241" display="https://smartcig.anticorruzione.it/AVCP-SmartCig/preparaDettaglioComunicazioneOS.action?codDettaglioCarnet=36433419"/>
    <hyperlink ref="D251" r:id="rId242" display="https://smartcig.anticorruzione.it/AVCP-SmartCig/preparaDettaglioComunicazioneOS.action?codDettaglioCarnet=36473958"/>
    <hyperlink ref="D252" r:id="rId243" display="https://smartcig.anticorruzione.it/AVCP-SmartCig/preparaDettaglioComunicazioneOS.action?codDettaglioCarnet=36477840"/>
    <hyperlink ref="D253" r:id="rId244" display="https://smartcig.anticorruzione.it/AVCP-SmartCig/preparaDettaglioComunicazioneOS.action?codDettaglioCarnet=36480652"/>
    <hyperlink ref="D254" r:id="rId245" display="https://smartcig.anticorruzione.it/AVCP-SmartCig/preparaDettaglioComunicazioneOS.action?codDettaglioCarnet=36728696"/>
    <hyperlink ref="D255" r:id="rId246" display="https://smartcig.anticorruzione.it/AVCP-SmartCig/preparaDettaglioComunicazioneOS.action?codDettaglioCarnet=36778204"/>
    <hyperlink ref="D249" r:id="rId247" display="https://smartcig.anticorruzione.it/AVCP-SmartCig/preparaDettaglioComunicazioneOS.action?codDettaglioCarnet=36399816"/>
    <hyperlink ref="D256" r:id="rId248" display="https://smartcig.anticorruzione.it/AVCP-SmartCig/preparaDettaglioComunicazioneOS.action?codDettaglioCarnet=36815759"/>
    <hyperlink ref="D257" r:id="rId249" display="https://smartcig.anticorruzione.it/AVCP-SmartCig/preparaDettaglioComunicazioneOS.action?codDettaglioCarnet=36967683"/>
    <hyperlink ref="D258" r:id="rId250" display="https://smartcig.anticorruzione.it/AVCP-SmartCig/preparaDettaglioComunicazioneOS.action?codDettaglioCarnet=37131313"/>
    <hyperlink ref="D259" r:id="rId251" display="https://smartcig.anticorruzione.it/AVCP-SmartCig/preparaDettaglioComunicazioneOS.action?codDettaglioCarnet=37198930"/>
    <hyperlink ref="D260" r:id="rId252" display="https://smartcig.anticorruzione.it/AVCP-SmartCig/preparaDettaglioComunicazioneOS.action?codDettaglioCarnet=37500913"/>
    <hyperlink ref="D261" r:id="rId253" display="https://smartcig.anticorruzione.it/AVCP-SmartCig/preparaDettaglioComunicazioneOS.action?codDettaglioCarnet=38645866"/>
    <hyperlink ref="D265" r:id="rId254" display="https://smartcig.anticorruzione.it/AVCP-SmartCig/preparaDettaglioComunicazioneOS.action?codDettaglioCarnet=38772785"/>
    <hyperlink ref="D266" r:id="rId255" display="https://smartcig.anticorruzione.it/AVCP-SmartCig/preparaDettaglioComunicazioneOS.action?codDettaglioCarnet=38905390"/>
    <hyperlink ref="D267" r:id="rId256" display="https://smartcig.anticorruzione.it/AVCP-SmartCig/preparaDettaglioComunicazioneOS.action?codDettaglioCarnet=38908038"/>
    <hyperlink ref="D268" r:id="rId257" display="https://smartcig.anticorruzione.it/AVCP-SmartCig/preparaDettaglioComunicazioneOS.action?codDettaglioCarnet=38991156"/>
    <hyperlink ref="D269" r:id="rId258" display="https://smartcig.anticorruzione.it/AVCP-SmartCig/preparaDettaglioComunicazioneOS.action?codDettaglioCarnet=39105762"/>
    <hyperlink ref="D270" r:id="rId259" display="https://smartcig.anticorruzione.it/AVCP-SmartCig/preparaDettaglioComunicazioneOS.action?codDettaglioCarnet=39159468"/>
    <hyperlink ref="D271" r:id="rId260" display="https://smartcig.anticorruzione.it/AVCP-SmartCig/preparaDettaglioComunicazioneOS.action?codDettaglioCarnet=39322454"/>
    <hyperlink ref="D272" r:id="rId261" display="https://smartcig.anticorruzione.it/AVCP-SmartCig/preparaDettaglioComunicazioneOS.action?codDettaglioCarnet=39334644"/>
    <hyperlink ref="D273" r:id="rId262" display="https://smartcig.anticorruzione.it/AVCP-SmartCig/preparaDettaglioComunicazioneOS.action?codDettaglioCarnet=39336583"/>
    <hyperlink ref="D274" r:id="rId263" display="https://smartcig.anticorruzione.it/AVCP-SmartCig/preparaDettaglioComunicazioneOS.action?codDettaglioCarnet=39347129"/>
    <hyperlink ref="D275" r:id="rId264" display="https://smartcig.anticorruzione.it/AVCP-SmartCig/preparaDettaglioComunicazioneOS.action?codDettaglioCarnet=39398767"/>
    <hyperlink ref="D276" r:id="rId265" display="https://smartcig.anticorruzione.it/AVCP-SmartCig/preparaDettaglioComunicazioneOS.action?codDettaglioCarnet=39399065"/>
    <hyperlink ref="D277" r:id="rId266" display="https://smartcig.anticorruzione.it/AVCP-SmartCig/preparaDettaglioComunicazioneOS.action?codDettaglioCarnet=39605986"/>
    <hyperlink ref="D278" r:id="rId267" display="https://smartcig.anticorruzione.it/AVCP-SmartCig/preparaDettaglioComunicazioneOS.action?codDettaglioCarnet=39659873"/>
    <hyperlink ref="D279" r:id="rId268" display="https://smartcig.anticorruzione.it/AVCP-SmartCig/preparaDettaglioComunicazioneOS.action?codDettaglioCarnet=39710514"/>
    <hyperlink ref="D280" r:id="rId269" display="https://smartcig.anticorruzione.it/AVCP-SmartCig/preparaDettaglioComunicazioneOS.action?codDettaglioCarnet=39848508"/>
    <hyperlink ref="D281" r:id="rId270" display="https://smartcig.anticorruzione.it/AVCP-SmartCig/preparaDettaglioComunicazioneOS.action?codDettaglioCarnet=40019311"/>
    <hyperlink ref="D282" r:id="rId271" display="https://smartcig.anticorruzione.it/AVCP-SmartCig/preparaDettaglioComunicazioneOS.action?codDettaglioCarnet=40077505"/>
    <hyperlink ref="D283" r:id="rId272" display="https://smartcig.anticorruzione.it/AVCP-SmartCig/preparaDettaglioComunicazioneOS.action?codDettaglioCarnet=40258799"/>
    <hyperlink ref="D284" r:id="rId273" display="https://smartcig.anticorruzione.it/AVCP-SmartCig/preparaDettaglioComunicazioneOS.action?codDettaglioCarnet=40260298"/>
    <hyperlink ref="D285" r:id="rId274" display="https://smartcig.anticorruzione.it/AVCP-SmartCig/preparaDettaglioComunicazioneOS.action?codDettaglioCarnet=40281010"/>
    <hyperlink ref="D286" r:id="rId275" display="https://smartcig.anticorruzione.it/AVCP-SmartCig/preparaDettaglioComunicazioneOS.action?codDettaglioCarnet=40285990"/>
    <hyperlink ref="D287" r:id="rId276" display="https://smartcig.anticorruzione.it/AVCP-SmartCig/preparaDettaglioComunicazioneOS.action?codDettaglioCarnet=40287908"/>
    <hyperlink ref="D288" r:id="rId277" display="https://smartcig.anticorruzione.it/AVCP-SmartCig/preparaDettaglioComunicazioneOS.action?codDettaglioCarnet=40299918"/>
    <hyperlink ref="D289" r:id="rId278" display="https://smartcig.anticorruzione.it/AVCP-SmartCig/preparaDettaglioComunicazioneOS.action?codDettaglioCarnet=40320132"/>
    <hyperlink ref="D290" r:id="rId279" display="https://smartcig.anticorruzione.it/AVCP-SmartCig/preparaDettaglioComunicazioneOS.action?codDettaglioCarnet=40465951"/>
    <hyperlink ref="D291" r:id="rId280" display="https://smartcig.anticorruzione.it/AVCP-SmartCig/preparaDettaglioComunicazioneOS.action?codDettaglioCarnet=40465989"/>
    <hyperlink ref="D292" r:id="rId281" display="https://smartcig.anticorruzione.it/AVCP-SmartCig/preparaDettaglioComunicazioneOS.action?codDettaglioCarnet=40466029"/>
    <hyperlink ref="D293" r:id="rId282" display="https://smartcig.anticorruzione.it/AVCP-SmartCig/preparaDettaglioComunicazioneOS.action?codDettaglioCarnet=40466061"/>
    <hyperlink ref="D294" r:id="rId283" display="https://smartcig.anticorruzione.it/AVCP-SmartCig/preparaDettaglioComunicazioneOS.action?codDettaglioCarnet=40478238"/>
    <hyperlink ref="D295" r:id="rId284" display="https://smartcig.anticorruzione.it/AVCP-SmartCig/preparaDettaglioComunicazioneOS.action?codDettaglioCarnet=40478241"/>
    <hyperlink ref="D296" r:id="rId285" display="https://smartcig.anticorruzione.it/AVCP-SmartCig/preparaDettaglioComunicazioneOS.action?codDettaglioCarnet=40478247"/>
    <hyperlink ref="D297" r:id="rId286" display="https://smartcig.anticorruzione.it/AVCP-SmartCig/preparaDettaglioComunicazioneOS.action?codDettaglioCarnet=40507952"/>
    <hyperlink ref="D298" r:id="rId287" display="https://smartcig.anticorruzione.it/AVCP-SmartCig/preparaDettaglioComunicazioneOS.action?codDettaglioCarnet=39659765"/>
    <hyperlink ref="D299" r:id="rId288" display="https://smartcig.anticorruzione.it/AVCP-SmartCig/preparaDettaglioComunicazioneOS.action?codDettaglioCarnet=40543776"/>
    <hyperlink ref="D300" r:id="rId289" display="https://smartcig.anticorruzione.it/AVCP-SmartCig/preparaDettaglioComunicazioneOS.action?codDettaglioCarnet=40622712"/>
    <hyperlink ref="D301" r:id="rId290" display="https://smartcig.anticorruzione.it/AVCP-SmartCig/preparaDettaglioComunicazioneOS.action?codDettaglioCarnet=40739260"/>
    <hyperlink ref="D302" r:id="rId291" display="https://smartcig.anticorruzione.it/AVCP-SmartCig/preparaDettaglioComunicazioneOS.action?codDettaglioCarnet=40745543"/>
    <hyperlink ref="D303" r:id="rId292" display="https://smartcig.anticorruzione.it/AVCP-SmartCig/preparaDettaglioComunicazioneOS.action?codDettaglioCarnet=40759568"/>
    <hyperlink ref="D304" r:id="rId293" display="https://smartcig.anticorruzione.it/AVCP-SmartCig/preparaDettaglioComunicazioneOS.action?codDettaglioCarnet=40783959"/>
    <hyperlink ref="D305" r:id="rId294" display="https://smartcig.anticorruzione.it/AVCP-SmartCig/preparaDettaglioComunicazioneOS.action?codDettaglioCarnet=40784579"/>
    <hyperlink ref="D306" r:id="rId295" display="https://smartcig.anticorruzione.it/AVCP-SmartCig/preparaDettaglioComunicazioneOS.action?codDettaglioCarnet=40812598"/>
    <hyperlink ref="D307" r:id="rId296" display="https://smartcig.anticorruzione.it/AVCP-SmartCig/preparaDettaglioComunicazioneOS.action?codDettaglioCarnet=40819923"/>
    <hyperlink ref="D308" r:id="rId297" display="https://smartcig.anticorruzione.it/AVCP-SmartCig/preparaDettaglioComunicazioneOS.action?codDettaglioCarnet=40831861"/>
    <hyperlink ref="D309" r:id="rId298" display="https://smartcig.anticorruzione.it/AVCP-SmartCig/preparaDettaglioComunicazioneOS.action?codDettaglioCarnet=40864487"/>
    <hyperlink ref="D310" r:id="rId299" display="https://smartcig.anticorruzione.it/AVCP-SmartCig/preparaDettaglioComunicazioneOS.action?codDettaglioCarnet=40887424"/>
    <hyperlink ref="D312" r:id="rId300" display="https://smartcig.anticorruzione.it/AVCP-SmartCig/preparaDettaglioComunicazioneOS.action?codDettaglioCarnet=40920460"/>
    <hyperlink ref="D311" r:id="rId301" display="https://smartcig.anticorruzione.it/AVCP-SmartCig/preparaDettaglioComunicazioneOS.action?codDettaglioCarnet=40920635"/>
    <hyperlink ref="D313" r:id="rId302" display="https://smartcig.anticorruzione.it/AVCP-SmartCig/preparaDettaglioComunicazioneOS.action?codDettaglioCarnet=40944425"/>
    <hyperlink ref="D314" r:id="rId303" display="https://smartcig.anticorruzione.it/AVCP-SmartCig/preparaDettaglioComunicazioneOS.action?codDettaglioCarnet=40985212"/>
    <hyperlink ref="D315" r:id="rId304" display="https://smartcig.anticorruzione.it/AVCP-SmartCig/preparaDettaglioComunicazioneOS.action?codDettaglioCarnet=41027934"/>
    <hyperlink ref="D316" r:id="rId305" display="https://smartcig.anticorruzione.it/AVCP-SmartCig/preparaDettaglioComunicazioneOS.action?codDettaglioCarnet=41112920"/>
    <hyperlink ref="D317" r:id="rId306" display="https://smartcig.anticorruzione.it/AVCP-SmartCig/preparaDettaglioComunicazioneOS.action?codDettaglioCarnet=41183777"/>
    <hyperlink ref="D318" r:id="rId307" display="https://smartcig.anticorruzione.it/AVCP-SmartCig/preparaDettaglioComunicazioneOS.action?codDettaglioCarnet=41335156"/>
    <hyperlink ref="D319" r:id="rId308" display="https://smartcig.anticorruzione.it/AVCP-SmartCig/preparaDettaglioComunicazioneOS.action?codDettaglioCarnet=41347618"/>
    <hyperlink ref="D320" r:id="rId309" display="https://smartcig.anticorruzione.it/AVCP-SmartCig/preparaDettaglioComunicazioneOS.action?codDettaglioCarnet=41353144"/>
    <hyperlink ref="D321" r:id="rId310" display="https://smartcig.anticorruzione.it/AVCP-SmartCig/preparaDettaglioComunicazioneOS.action?codDettaglioCarnet=41483227"/>
    <hyperlink ref="D322" r:id="rId311" display="https://smartcig.anticorruzione.it/AVCP-SmartCig/preparaDettaglioComunicazioneOS.action?codDettaglioCarnet=41499333"/>
    <hyperlink ref="D323" r:id="rId312" display="https://smartcig.anticorruzione.it/AVCP-SmartCig/preparaDettaglioComunicazioneOS.action?codDettaglioCarnet=41509822"/>
    <hyperlink ref="D324" r:id="rId313" display="https://smartcig.anticorruzione.it/AVCP-SmartCig/preparaDettaglioComunicazioneOS.action?codDettaglioCarnet=41598563"/>
    <hyperlink ref="D325" r:id="rId314" display="https://smartcig.anticorruzione.it/AVCP-SmartCig/preparaDettaglioComunicazioneOS.action?codDettaglioCarnet=41722617"/>
    <hyperlink ref="D326" r:id="rId315" display="https://smartcig.anticorruzione.it/AVCP-SmartCig/preparaDettaglioComunicazioneOS.action?codDettaglioCarnet=41752575"/>
    <hyperlink ref="D327" r:id="rId316" display="https://smartcig.anticorruzione.it/AVCP-SmartCig/preparaDettaglioComunicazioneOS.action?codDettaglioCarnet=41752684"/>
    <hyperlink ref="D328" r:id="rId317" display="https://smartcig.anticorruzione.it/AVCP-SmartCig/preparaDettaglioComunicazioneOS.action?codDettaglioCarnet=41775137"/>
    <hyperlink ref="D329" r:id="rId318" display="https://smartcig.anticorruzione.it/AVCP-SmartCig/preparaDettaglioComunicazioneOS.action?codDettaglioCarnet=41802890"/>
    <hyperlink ref="D330" r:id="rId319" display="https://smartcig.anticorruzione.it/AVCP-SmartCig/preparaDettaglioComunicazioneOS.action?codDettaglioCarnet=41821629"/>
    <hyperlink ref="D331" r:id="rId320" display="https://smartcig.anticorruzione.it/AVCP-SmartCig/preparaDettaglioComunicazioneOS.action?codDettaglioCarnet=41839058"/>
    <hyperlink ref="D332" r:id="rId321" display="https://smartcig.anticorruzione.it/AVCP-SmartCig/preparaDettaglioComunicazioneOS.action?codDettaglioCarnet=41865183"/>
    <hyperlink ref="D333" r:id="rId322" display="https://smartcig.anticorruzione.it/AVCP-SmartCig/preparaDettaglioComunicazioneOS.action?codDettaglioCarnet=41936991"/>
    <hyperlink ref="D334" r:id="rId323" display="https://smartcig.anticorruzione.it/AVCP-SmartCig/preparaDettaglioComunicazioneOS.action?codDettaglioCarnet=41960739"/>
    <hyperlink ref="D335" r:id="rId324" display="https://smartcig.anticorruzione.it/AVCP-SmartCig/preparaDettaglioComunicazioneOS.action?codDettaglioCarnet=42166702"/>
    <hyperlink ref="D336" r:id="rId325" display="https://smartcig.anticorruzione.it/AVCP-SmartCig/preparaDettaglioComunicazioneOS.action?codDettaglioCarnet=42258860"/>
    <hyperlink ref="D337" r:id="rId326" display="https://smartcig.anticorruzione.it/AVCP-SmartCig/preparaDettaglioComunicazioneOS.action?codDettaglioCarnet=42332737"/>
    <hyperlink ref="D338" r:id="rId327" display="https://smartcig.anticorruzione.it/AVCP-SmartCig/preparaDettaglioComunicazioneOS.action?codDettaglioCarnet=42365913"/>
    <hyperlink ref="D339" r:id="rId328" display="https://smartcig.anticorruzione.it/AVCP-SmartCig/preparaDettaglioComunicazioneOS.action?codDettaglioCarnet=42741490"/>
    <hyperlink ref="D340" r:id="rId329" display="https://smartcig.anticorruzione.it/AVCP-SmartCig/preparaDettaglioComunicazioneOS.action?codDettaglioCarnet=43119979"/>
    <hyperlink ref="D341" r:id="rId330" display="https://smartcig.anticorruzione.it/AVCP-SmartCig/preparaDettaglioComunicazioneOS.action?codDettaglioCarnet=43858367"/>
    <hyperlink ref="D342" r:id="rId331" display="https://smartcig.anticorruzione.it/AVCP-SmartCig/preparaDettaglioComunicazioneOS.action?codDettaglioCarnet=43895772"/>
    <hyperlink ref="D343" r:id="rId332" display="https://smartcig.anticorruzione.it/AVCP-SmartCig/preparaDettaglioComunicazioneOS.action?codDettaglioCarnet=43916140"/>
    <hyperlink ref="D344" r:id="rId333" display="https://smartcig.anticorruzione.it/AVCP-SmartCig/preparaDettaglioComunicazioneOS.action?codDettaglioCarnet=43977450"/>
    <hyperlink ref="D345" r:id="rId334" display="https://smartcig.anticorruzione.it/AVCP-SmartCig/preparaDettaglioComunicazioneOS.action?codDettaglioCarnet=44001041"/>
    <hyperlink ref="D346" r:id="rId335" display="https://smartcig.anticorruzione.it/AVCP-SmartCig/preparaDettaglioComunicazioneOS.action?codDettaglioCarnet=44016740"/>
    <hyperlink ref="D347" r:id="rId336" display="https://smartcig.anticorruzione.it/AVCP-SmartCig/preparaDettaglioComunicazioneOS.action?codDettaglioCarnet=44082355"/>
    <hyperlink ref="D348" r:id="rId337" display="https://smartcig.anticorruzione.it/AVCP-SmartCig/preparaDettaglioComunicazioneOS.action?codDettaglioCarnet=44255743"/>
    <hyperlink ref="D349" r:id="rId338" display="https://smartcig.anticorruzione.it/AVCP-SmartCig/preparaDettaglioComunicazioneOS.action?codDettaglioCarnet=44273877"/>
    <hyperlink ref="D350" r:id="rId339" display="https://smartcig.anticorruzione.it/AVCP-SmartCig/preparaDettaglioComunicazioneOS.action?codDettaglioCarnet=44361849"/>
    <hyperlink ref="D351" r:id="rId340" display="https://smartcig.anticorruzione.it/AVCP-SmartCig/preparaDettaglioComunicazioneOS.action?codDettaglioCarnet=44369539"/>
    <hyperlink ref="D352" r:id="rId341" display="https://smartcig.anticorruzione.it/AVCP-SmartCig/preparaDettaglioComunicazioneOS.action?codDettaglioCarnet=44369617"/>
    <hyperlink ref="D353" r:id="rId342" display="https://smartcig.anticorruzione.it/AVCP-SmartCig/preparaDettaglioComunicazioneOS.action?codDettaglioCarnet=44393307"/>
    <hyperlink ref="D354" r:id="rId343" display="https://smartcig.anticorruzione.it/AVCP-SmartCig/preparaDettaglioComunicazioneOS.action?codDettaglioCarnet=44449310"/>
    <hyperlink ref="D355" r:id="rId344" display="https://smartcig.anticorruzione.it/AVCP-SmartCig/preparaDettaglioComunicazioneOS.action?codDettaglioCarnet=44461001"/>
    <hyperlink ref="D356" r:id="rId345" display="https://smartcig.anticorruzione.it/AVCP-SmartCig/preparaDettaglioComunicazioneOS.action?codDettaglioCarnet=44475440"/>
    <hyperlink ref="D358" r:id="rId346" display="https://smartcig.anticorruzione.it/AVCP-SmartCig/preparaDettaglioComunicazioneOS.action?codDettaglioCarnet=44594062"/>
    <hyperlink ref="D359" r:id="rId347" display="https://smartcig.anticorruzione.it/AVCP-SmartCig/preparaDettaglioComunicazioneOS.action?codDettaglioCarnet=44603350"/>
    <hyperlink ref="D360" r:id="rId348" display="https://smartcig.anticorruzione.it/AVCP-SmartCig/preparaDettaglioComunicazioneOS.action?codDettaglioCarnet=44603367"/>
    <hyperlink ref="D361" r:id="rId349" display="https://smartcig.anticorruzione.it/AVCP-SmartCig/preparaDettaglioComunicazioneOS.action?codDettaglioCarnet=44668344"/>
    <hyperlink ref="D362" r:id="rId350" display="https://smartcig.anticorruzione.it/AVCP-SmartCig/preparaDettaglioComunicazioneOS.action?codDettaglioCarnet=44721674"/>
    <hyperlink ref="D363" r:id="rId351" display="https://smartcig.anticorruzione.it/AVCP-SmartCig/preparaDettaglioComunicazioneOS.action?codDettaglioCarnet=44766445"/>
    <hyperlink ref="D364" r:id="rId352" display="https://smartcig.anticorruzione.it/AVCP-SmartCig/preparaDettaglioComunicazioneOS.action?codDettaglioCarnet=44766490"/>
    <hyperlink ref="D365" r:id="rId353" display="https://smartcig.anticorruzione.it/AVCP-SmartCig/preparaDettaglioComunicazioneOS.action?codDettaglioCarnet=44766523"/>
    <hyperlink ref="D366" r:id="rId354" display="https://smartcig.anticorruzione.it/AVCP-SmartCig/preparaDettaglioComunicazioneOS.action?codDettaglioCarnet=44794188"/>
    <hyperlink ref="D367" r:id="rId355" display="https://smartcig.anticorruzione.it/AVCP-SmartCig/preparaDettaglioComunicazioneOS.action?codDettaglioCarnet=44831957"/>
    <hyperlink ref="D368" r:id="rId356" display="https://smartcig.anticorruzione.it/AVCP-SmartCig/preparaDettaglioComunicazioneOS.action?codDettaglioCarnet=44856978"/>
    <hyperlink ref="D369" r:id="rId357" display="https://smartcig.anticorruzione.it/AVCP-SmartCig/preparaDettaglioComunicazioneOS.action?codDettaglioCarnet=44864583"/>
    <hyperlink ref="D370" r:id="rId358" display="https://smartcig.anticorruzione.it/AVCP-SmartCig/preparaDettaglioComunicazioneOS.action?codDettaglioCarnet=44889030"/>
    <hyperlink ref="D371" r:id="rId359" display="https://smartcig.anticorruzione.it/AVCP-SmartCig/preparaDettaglioComunicazioneOS.action?codDettaglioCarnet=44895943"/>
    <hyperlink ref="D372" r:id="rId360" display="https://smartcig.anticorruzione.it/AVCP-SmartCig/preparaDettaglioComunicazioneOS.action?codDettaglioCarnet=44918853"/>
    <hyperlink ref="D373" r:id="rId361" display="https://smartcig.anticorruzione.it/AVCP-SmartCig/preparaDettaglioComunicazioneOS.action?codDettaglioCarnet=44968739"/>
    <hyperlink ref="D374" r:id="rId362" display="https://smartcig.anticorruzione.it/AVCP-SmartCig/preparaDettaglioComunicazioneOS.action?codDettaglioCarnet=44994212"/>
    <hyperlink ref="D375" r:id="rId363" display="https://smartcig.anticorruzione.it/AVCP-SmartCig/preparaDettaglioComunicazioneOS.action?codDettaglioCarnet=45069932"/>
    <hyperlink ref="D376" r:id="rId364" display="https://smartcig.anticorruzione.it/AVCP-SmartCig/preparaDettaglioComunicazioneOS.action?codDettaglioCarnet=45078851"/>
    <hyperlink ref="D377" r:id="rId365" display="https://smartcig.anticorruzione.it/AVCP-SmartCig/preparaDettaglioComunicazioneOS.action?codDettaglioCarnet=45080270"/>
    <hyperlink ref="D378" r:id="rId366" display="https://smartcig.anticorruzione.it/AVCP-SmartCig/preparaDettaglioComunicazioneOS.action?codDettaglioCarnet=45134646"/>
    <hyperlink ref="D380" r:id="rId367" display="https://smartcig.anticorruzione.it/AVCP-SmartCig/preparaDettaglioComunicazioneOS.action?codDettaglioCarnet=45192605"/>
    <hyperlink ref="D381" r:id="rId368" display="https://smartcig.anticorruzione.it/AVCP-SmartCig/preparaDettaglioComunicazioneOS.action?codDettaglioCarnet=45219884"/>
    <hyperlink ref="D379" r:id="rId369" display="https://smartcig.anticorruzione.it/AVCP-SmartCig/preparaDettaglioComunicazioneOS.action?codDettaglioCarnet=45230206"/>
    <hyperlink ref="D382" r:id="rId370" display="https://smartcig.anticorruzione.it/AVCP-SmartCig/preparaDettaglioComunicazioneOS.action?codDettaglioCarnet=45265530"/>
    <hyperlink ref="D383" r:id="rId371" display="https://smartcig.anticorruzione.it/AVCP-SmartCig/preparaDettaglioComunicazioneOS.action?codDettaglioCarnet=45265859"/>
    <hyperlink ref="D384" r:id="rId372" display="https://smartcig.anticorruzione.it/AVCP-SmartCig/preparaDettaglioComunicazioneOS.action?codDettaglioCarnet=45265916"/>
    <hyperlink ref="D385" r:id="rId373" display="https://smartcig.anticorruzione.it/AVCP-SmartCig/preparaDettaglioComunicazioneOS.action?codDettaglioCarnet=45265983"/>
    <hyperlink ref="D386" r:id="rId374" display="https://smartcig.anticorruzione.it/AVCP-SmartCig/preparaDettaglioComunicazioneOS.action?codDettaglioCarnet=45292857"/>
    <hyperlink ref="D387" r:id="rId375" display="https://smartcig.anticorruzione.it/AVCP-SmartCig/preparaDettaglioComunicazioneOS.action?codDettaglioCarnet=45342231"/>
    <hyperlink ref="D388" r:id="rId376" display="https://smartcig.anticorruzione.it/AVCP-SmartCig/preparaDettaglioComunicazioneOS.action?codDettaglioCarnet=45550720"/>
    <hyperlink ref="D389" r:id="rId377" display="https://smartcig.anticorruzione.it/AVCP-SmartCig/preparaDettaglioComunicazioneOS.action?codDettaglioCarnet=45560514"/>
    <hyperlink ref="D390" r:id="rId378" display="https://smartcig.anticorruzione.it/AVCP-SmartCig/preparaDettaglioComunicazioneOS.action?codDettaglioCarnet=45572843"/>
    <hyperlink ref="D391" r:id="rId379" display="https://smartcig.anticorruzione.it/AVCP-SmartCig/preparaDettaglioComunicazioneOS.action?codDettaglioCarnet=45595305"/>
    <hyperlink ref="D392" r:id="rId380" display="https://smartcig.anticorruzione.it/AVCP-SmartCig/preparaDettaglioComunicazioneOS.action?codDettaglioCarnet=45622646"/>
    <hyperlink ref="D393" r:id="rId381" display="https://smartcig.anticorruzione.it/AVCP-SmartCig/preparaDettaglioComunicazioneOS.action?codDettaglioCarnet=45666385"/>
    <hyperlink ref="D394" r:id="rId382" display="https://smartcig.anticorruzione.it/AVCP-SmartCig/preparaDettaglioComunicazioneOS.action?codDettaglioCarnet=45689986"/>
    <hyperlink ref="D395" r:id="rId383" display="https://smartcig.anticorruzione.it/AVCP-SmartCig/preparaDettaglioComunicazioneOS.action?codDettaglioCarnet=46020862"/>
    <hyperlink ref="D396" r:id="rId384" display="https://smartcig.anticorruzione.it/AVCP-SmartCig/preparaDettaglioComunicazioneOS.action?codDettaglioCarnet=46069937"/>
    <hyperlink ref="D397" r:id="rId385" display="https://smartcig.anticorruzione.it/AVCP-SmartCig/preparaDettaglioComunicazioneOS.action?codDettaglioCarnet=46079094"/>
    <hyperlink ref="D398" r:id="rId386" display="https://smartcig.anticorruzione.it/AVCP-SmartCig/preparaDettaglioComunicazioneOS.action?codDettaglioCarnet=46186167"/>
    <hyperlink ref="D399" r:id="rId387" display="https://smartcig.anticorruzione.it/AVCP-SmartCig/preparaDettaglioComunicazioneOS.action?codDettaglioCarnet=46194758"/>
    <hyperlink ref="D400" r:id="rId388" display="https://smartcig.anticorruzione.it/AVCP-SmartCig/preparaDettaglioComunicazioneOS.action?codDettaglioCarnet=46202761"/>
    <hyperlink ref="D401" r:id="rId389" display="https://smartcig.anticorruzione.it/AVCP-SmartCig/preparaDettaglioComunicazioneOS.action?codDettaglioCarnet=46231615"/>
    <hyperlink ref="D402" r:id="rId390" display="https://smartcig.anticorruzione.it/AVCP-SmartCig/preparaDettaglioComunicazioneOS.action?codDettaglioCarnet=46278581"/>
    <hyperlink ref="D403" r:id="rId391" display="https://smartcig.anticorruzione.it/AVCP-SmartCig/preparaDettaglioComunicazioneOS.action?codDettaglioCarnet=46284653"/>
    <hyperlink ref="D404" r:id="rId392" display="https://smartcig.anticorruzione.it/AVCP-SmartCig/preparaDettaglioComunicazioneOS.action?codDettaglioCarnet=46293587"/>
    <hyperlink ref="D405" r:id="rId393" display="https://smartcig.anticorruzione.it/AVCP-SmartCig/preparaDettaglioComunicazioneOS.action?codDettaglioCarnet=46319212"/>
    <hyperlink ref="D406" r:id="rId394" display="https://smartcig.anticorruzione.it/AVCP-SmartCig/preparaDettaglioComunicazioneOS.action?codDettaglioCarnet=46320295"/>
    <hyperlink ref="D407" r:id="rId395" display="https://smartcig.anticorruzione.it/AVCP-SmartCig/preparaDettaglioComunicazioneOS.action?codDettaglioCarnet=46331404"/>
    <hyperlink ref="D408" r:id="rId396" display="https://smartcig.anticorruzione.it/AVCP-SmartCig/preparaDettaglioComunicazioneOS.action?codDettaglioCarnet=46440676"/>
    <hyperlink ref="D409" r:id="rId397" display="https://smartcig.anticorruzione.it/AVCP-SmartCig/preparaDettaglioComunicazioneOS.action?codDettaglioCarnet=46459045"/>
    <hyperlink ref="D410" r:id="rId398" display="https://smartcig.anticorruzione.it/AVCP-SmartCig/preparaDettaglioComunicazioneOS.action?codDettaglioCarnet=46676310"/>
    <hyperlink ref="D411" r:id="rId399" display="https://smartcig.anticorruzione.it/AVCP-SmartCig/preparaDettaglioComunicazioneOS.action?codDettaglioCarnet=46708268"/>
    <hyperlink ref="D412" r:id="rId400" display="https://smartcig.anticorruzione.it/AVCP-SmartCig/preparaDettaglioComunicazioneOS.action?codDettaglioCarnet=46711373"/>
    <hyperlink ref="D413" r:id="rId401" display="https://smartcig.anticorruzione.it/AVCP-SmartCig/preparaDettaglioComunicazioneOS.action?codDettaglioCarnet=46723202"/>
    <hyperlink ref="D414" r:id="rId402" display="https://smartcig.anticorruzione.it/AVCP-SmartCig/preparaDettaglioComunicazioneOS.action?codDettaglioCarnet=46756874"/>
    <hyperlink ref="D415" r:id="rId403" display="https://smartcig.anticorruzione.it/AVCP-SmartCig/preparaDettaglioComunicazioneOS.action?codDettaglioCarnet=46826197"/>
    <hyperlink ref="D416" r:id="rId404" display="https://smartcig.anticorruzione.it/AVCP-SmartCig/preparaDettaglioComunicazioneOS.action?codDettaglioCarnet=46929725"/>
    <hyperlink ref="D417" r:id="rId405" display="https://smartcig.anticorruzione.it/AVCP-SmartCig/preparaDettaglioComunicazioneOS.action?codDettaglioCarnet=46978116"/>
    <hyperlink ref="D418" r:id="rId406" display="https://smartcig.anticorruzione.it/AVCP-SmartCig/preparaDettaglioComunicazioneOS.action?codDettaglioCarnet=46980056"/>
    <hyperlink ref="D419" r:id="rId407" display="https://smartcig.anticorruzione.it/AVCP-SmartCig/preparaDettaglioComunicazioneOS.action?codDettaglioCarnet=47023452"/>
    <hyperlink ref="D420" r:id="rId408" display="https://smartcig.anticorruzione.it/AVCP-SmartCig/preparaDettaglioComunicazioneOS.action?codDettaglioCarnet=47023463"/>
    <hyperlink ref="D421" r:id="rId409" display="https://smartcig.anticorruzione.it/AVCP-SmartCig/preparaDettaglioComunicazioneOS.action?codDettaglioCarnet=47023477"/>
    <hyperlink ref="D423" r:id="rId410" display="https://smartcig.anticorruzione.it/AVCP-SmartCig/preparaDettaglioComunicazioneOS.action?codDettaglioCarnet=47360372"/>
    <hyperlink ref="D424" r:id="rId411" display="https://smartcig.anticorruzione.it/AVCP-SmartCig/preparaDettaglioComunicazioneOS.action?codDettaglioCarnet=47411621"/>
    <hyperlink ref="D425" r:id="rId412" display="https://smartcig.anticorruzione.it/AVCP-SmartCig/preparaDettaglioComunicazioneOS.action?codDettaglioCarnet=47764904"/>
    <hyperlink ref="D426" r:id="rId413" display="https://smartcig.anticorruzione.it/AVCP-SmartCig/preparaDettaglioComunicazioneOS.action?codDettaglioCarnet=47791310"/>
    <hyperlink ref="D427" r:id="rId414" display="https://smartcig.anticorruzione.it/AVCP-SmartCig/preparaDettaglioComunicazioneOS.action?codDettaglioCarnet=48376306"/>
    <hyperlink ref="D428" r:id="rId415" display="https://smartcig.anticorruzione.it/AVCP-SmartCig/preparaDettaglioComunicazioneOS.action?codDettaglioCarnet=48395694"/>
    <hyperlink ref="D429" r:id="rId416" display="https://smartcig.anticorruzione.it/AVCP-SmartCig/preparaDettaglioComunicazioneOS.action?codDettaglioCarnet=48402140"/>
  </hyperlinks>
  <printOptions horizontalCentered="1"/>
  <pageMargins left="0.1968503937007874" right="0.1968503937007874" top="0.7480314960629921" bottom="0.7480314960629921" header="0.31496062992125984" footer="0.31496062992125984"/>
  <pageSetup fitToHeight="0" fitToWidth="1" horizontalDpi="600" verticalDpi="600" orientation="landscape" paperSize="8" scale="72" r:id="rId419"/>
  <headerFooter>
    <oddHeader>&amp;C&amp;"-,Grassetto"Elenco determinazioni e contratti con esterni</oddHeader>
    <oddFooter>&amp;R&amp;10Pag. &amp;P di &amp;N</oddFooter>
  </headerFooter>
  <legacyDrawing r:id="rId41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Stefano.Ricciuti</dc:creator>
  <cp:keywords/>
  <dc:description/>
  <cp:lastModifiedBy>segr04</cp:lastModifiedBy>
  <cp:lastPrinted>2020-09-04T08:31:20Z</cp:lastPrinted>
  <dcterms:created xsi:type="dcterms:W3CDTF">2014-11-19T11:47:30Z</dcterms:created>
  <dcterms:modified xsi:type="dcterms:W3CDTF">2020-09-04T08:32:18Z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